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620" yWindow="680" windowWidth="24400" windowHeight="13760" tabRatio="500"/>
  </bookViews>
  <sheets>
    <sheet name="Fed Loan Summary" sheetId="1" r:id="rId1"/>
    <sheet name="PSLF Table" sheetId="2" r:id="rId2"/>
    <sheet name="PSLF Graph" sheetId="3" r:id="rId3"/>
    <sheet name="Private Loan" sheetId="5" r:id="rId4"/>
    <sheet name="Refinance" sheetId="4" r:id="rId5"/>
  </sheets>
  <externalReferences>
    <externalReference r:id="rId6"/>
  </externalReferences>
  <definedNames>
    <definedName name="compound_period" localSheetId="4">[1]Schedule!$D$17</definedName>
    <definedName name="fpdate" localSheetId="4">Refinance!#REF!</definedName>
    <definedName name="loan_amount" localSheetId="4">Refinance!#REF!</definedName>
    <definedName name="months_per_period" localSheetId="4">Refinance!#REF!</definedName>
    <definedName name="nper" localSheetId="4">Refinance!#REF!</definedName>
    <definedName name="payment" localSheetId="4">Refinance!#REF!</definedName>
    <definedName name="periods_per_year" localSheetId="4">[1]Schedule!$D$16</definedName>
    <definedName name="pmtType" localSheetId="4">Refinance!#REF!</definedName>
    <definedName name="rate" localSheetId="4">Refinance!#REF!</definedName>
    <definedName name="roundOpt" localSheetId="4">Refinance!#REF!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" l="1"/>
  <c r="C6" i="5"/>
  <c r="C11" i="5"/>
  <c r="H3" i="5"/>
  <c r="F11" i="5"/>
  <c r="E11" i="5"/>
  <c r="G11" i="5"/>
  <c r="C12" i="5"/>
  <c r="F12" i="5"/>
  <c r="E12" i="5"/>
  <c r="G12" i="5"/>
  <c r="C13" i="5"/>
  <c r="F13" i="5"/>
  <c r="E13" i="5"/>
  <c r="G13" i="5"/>
  <c r="C14" i="5"/>
  <c r="F14" i="5"/>
  <c r="E14" i="5"/>
  <c r="G14" i="5"/>
  <c r="C15" i="5"/>
  <c r="F15" i="5"/>
  <c r="E15" i="5"/>
  <c r="G15" i="5"/>
  <c r="C16" i="5"/>
  <c r="F16" i="5"/>
  <c r="E16" i="5"/>
  <c r="G16" i="5"/>
  <c r="C17" i="5"/>
  <c r="F17" i="5"/>
  <c r="E17" i="5"/>
  <c r="G17" i="5"/>
  <c r="C18" i="5"/>
  <c r="F18" i="5"/>
  <c r="E18" i="5"/>
  <c r="G18" i="5"/>
  <c r="C19" i="5"/>
  <c r="F19" i="5"/>
  <c r="E19" i="5"/>
  <c r="G19" i="5"/>
  <c r="C20" i="5"/>
  <c r="F20" i="5"/>
  <c r="E20" i="5"/>
  <c r="G20" i="5"/>
  <c r="C21" i="5"/>
  <c r="F21" i="5"/>
  <c r="E21" i="5"/>
  <c r="G21" i="5"/>
  <c r="C22" i="5"/>
  <c r="F22" i="5"/>
  <c r="E22" i="5"/>
  <c r="G22" i="5"/>
  <c r="C23" i="5"/>
  <c r="F23" i="5"/>
  <c r="E23" i="5"/>
  <c r="G23" i="5"/>
  <c r="C24" i="5"/>
  <c r="F24" i="5"/>
  <c r="E24" i="5"/>
  <c r="G24" i="5"/>
  <c r="C25" i="5"/>
  <c r="F25" i="5"/>
  <c r="E25" i="5"/>
  <c r="G25" i="5"/>
  <c r="C26" i="5"/>
  <c r="F26" i="5"/>
  <c r="E26" i="5"/>
  <c r="G26" i="5"/>
  <c r="C27" i="5"/>
  <c r="F27" i="5"/>
  <c r="E27" i="5"/>
  <c r="G27" i="5"/>
  <c r="C28" i="5"/>
  <c r="F28" i="5"/>
  <c r="E28" i="5"/>
  <c r="G28" i="5"/>
  <c r="C29" i="5"/>
  <c r="F29" i="5"/>
  <c r="E29" i="5"/>
  <c r="G29" i="5"/>
  <c r="C30" i="5"/>
  <c r="F30" i="5"/>
  <c r="E30" i="5"/>
  <c r="G30" i="5"/>
  <c r="C31" i="5"/>
  <c r="F31" i="5"/>
  <c r="E31" i="5"/>
  <c r="G31" i="5"/>
  <c r="C32" i="5"/>
  <c r="F32" i="5"/>
  <c r="E32" i="5"/>
  <c r="G32" i="5"/>
  <c r="C33" i="5"/>
  <c r="F33" i="5"/>
  <c r="E33" i="5"/>
  <c r="G33" i="5"/>
  <c r="C34" i="5"/>
  <c r="F34" i="5"/>
  <c r="E34" i="5"/>
  <c r="G34" i="5"/>
  <c r="C35" i="5"/>
  <c r="F35" i="5"/>
  <c r="E35" i="5"/>
  <c r="G35" i="5"/>
  <c r="C36" i="5"/>
  <c r="F36" i="5"/>
  <c r="E36" i="5"/>
  <c r="G36" i="5"/>
  <c r="C37" i="5"/>
  <c r="F37" i="5"/>
  <c r="E37" i="5"/>
  <c r="G37" i="5"/>
  <c r="C38" i="5"/>
  <c r="F38" i="5"/>
  <c r="E38" i="5"/>
  <c r="G38" i="5"/>
  <c r="C39" i="5"/>
  <c r="F39" i="5"/>
  <c r="E39" i="5"/>
  <c r="G39" i="5"/>
  <c r="C40" i="5"/>
  <c r="F40" i="5"/>
  <c r="E40" i="5"/>
  <c r="G40" i="5"/>
  <c r="C41" i="5"/>
  <c r="F41" i="5"/>
  <c r="E41" i="5"/>
  <c r="G41" i="5"/>
  <c r="C42" i="5"/>
  <c r="F42" i="5"/>
  <c r="E42" i="5"/>
  <c r="G42" i="5"/>
  <c r="C43" i="5"/>
  <c r="F43" i="5"/>
  <c r="E43" i="5"/>
  <c r="G43" i="5"/>
  <c r="C44" i="5"/>
  <c r="F44" i="5"/>
  <c r="E44" i="5"/>
  <c r="G44" i="5"/>
  <c r="C45" i="5"/>
  <c r="F45" i="5"/>
  <c r="E45" i="5"/>
  <c r="G45" i="5"/>
  <c r="C46" i="5"/>
  <c r="F46" i="5"/>
  <c r="E46" i="5"/>
  <c r="G46" i="5"/>
  <c r="C47" i="5"/>
  <c r="F47" i="5"/>
  <c r="E47" i="5"/>
  <c r="G47" i="5"/>
  <c r="C48" i="5"/>
  <c r="F48" i="5"/>
  <c r="E48" i="5"/>
  <c r="G48" i="5"/>
  <c r="C49" i="5"/>
  <c r="F49" i="5"/>
  <c r="E49" i="5"/>
  <c r="G49" i="5"/>
  <c r="C50" i="5"/>
  <c r="F50" i="5"/>
  <c r="E50" i="5"/>
  <c r="G50" i="5"/>
  <c r="C51" i="5"/>
  <c r="F51" i="5"/>
  <c r="E51" i="5"/>
  <c r="G51" i="5"/>
  <c r="C52" i="5"/>
  <c r="F52" i="5"/>
  <c r="E52" i="5"/>
  <c r="G52" i="5"/>
  <c r="C53" i="5"/>
  <c r="F53" i="5"/>
  <c r="E53" i="5"/>
  <c r="G53" i="5"/>
  <c r="C54" i="5"/>
  <c r="F54" i="5"/>
  <c r="E54" i="5"/>
  <c r="G54" i="5"/>
  <c r="C55" i="5"/>
  <c r="F55" i="5"/>
  <c r="E55" i="5"/>
  <c r="G55" i="5"/>
  <c r="C56" i="5"/>
  <c r="F56" i="5"/>
  <c r="E56" i="5"/>
  <c r="G56" i="5"/>
  <c r="C57" i="5"/>
  <c r="F57" i="5"/>
  <c r="E57" i="5"/>
  <c r="G57" i="5"/>
  <c r="C58" i="5"/>
  <c r="F58" i="5"/>
  <c r="E58" i="5"/>
  <c r="G58" i="5"/>
  <c r="C59" i="5"/>
  <c r="F59" i="5"/>
  <c r="E59" i="5"/>
  <c r="G59" i="5"/>
  <c r="C60" i="5"/>
  <c r="F60" i="5"/>
  <c r="E60" i="5"/>
  <c r="G60" i="5"/>
  <c r="C61" i="5"/>
  <c r="F61" i="5"/>
  <c r="E61" i="5"/>
  <c r="G61" i="5"/>
  <c r="C62" i="5"/>
  <c r="F62" i="5"/>
  <c r="E62" i="5"/>
  <c r="G62" i="5"/>
  <c r="C63" i="5"/>
  <c r="F63" i="5"/>
  <c r="E63" i="5"/>
  <c r="G63" i="5"/>
  <c r="C64" i="5"/>
  <c r="F64" i="5"/>
  <c r="E64" i="5"/>
  <c r="G64" i="5"/>
  <c r="C65" i="5"/>
  <c r="F65" i="5"/>
  <c r="E65" i="5"/>
  <c r="G65" i="5"/>
  <c r="C66" i="5"/>
  <c r="F66" i="5"/>
  <c r="E66" i="5"/>
  <c r="G66" i="5"/>
  <c r="C67" i="5"/>
  <c r="F67" i="5"/>
  <c r="E67" i="5"/>
  <c r="G67" i="5"/>
  <c r="C68" i="5"/>
  <c r="F68" i="5"/>
  <c r="E68" i="5"/>
  <c r="G68" i="5"/>
  <c r="C69" i="5"/>
  <c r="F69" i="5"/>
  <c r="E69" i="5"/>
  <c r="G69" i="5"/>
  <c r="C70" i="5"/>
  <c r="F70" i="5"/>
  <c r="E70" i="5"/>
  <c r="G70" i="5"/>
  <c r="C71" i="5"/>
  <c r="F71" i="5"/>
  <c r="E71" i="5"/>
  <c r="G71" i="5"/>
  <c r="C72" i="5"/>
  <c r="F72" i="5"/>
  <c r="E72" i="5"/>
  <c r="G72" i="5"/>
  <c r="C73" i="5"/>
  <c r="F73" i="5"/>
  <c r="E73" i="5"/>
  <c r="G73" i="5"/>
  <c r="C74" i="5"/>
  <c r="F74" i="5"/>
  <c r="E74" i="5"/>
  <c r="G74" i="5"/>
  <c r="C75" i="5"/>
  <c r="F75" i="5"/>
  <c r="E75" i="5"/>
  <c r="G75" i="5"/>
  <c r="C76" i="5"/>
  <c r="F76" i="5"/>
  <c r="E76" i="5"/>
  <c r="G76" i="5"/>
  <c r="C77" i="5"/>
  <c r="F77" i="5"/>
  <c r="E77" i="5"/>
  <c r="G77" i="5"/>
  <c r="C78" i="5"/>
  <c r="F78" i="5"/>
  <c r="E78" i="5"/>
  <c r="G78" i="5"/>
  <c r="C79" i="5"/>
  <c r="F79" i="5"/>
  <c r="E79" i="5"/>
  <c r="G79" i="5"/>
  <c r="C80" i="5"/>
  <c r="F80" i="5"/>
  <c r="E80" i="5"/>
  <c r="G80" i="5"/>
  <c r="C81" i="5"/>
  <c r="F81" i="5"/>
  <c r="E81" i="5"/>
  <c r="G81" i="5"/>
  <c r="C82" i="5"/>
  <c r="F82" i="5"/>
  <c r="E82" i="5"/>
  <c r="G82" i="5"/>
  <c r="C83" i="5"/>
  <c r="F83" i="5"/>
  <c r="E83" i="5"/>
  <c r="G83" i="5"/>
  <c r="C84" i="5"/>
  <c r="F84" i="5"/>
  <c r="E84" i="5"/>
  <c r="G84" i="5"/>
  <c r="C85" i="5"/>
  <c r="F85" i="5"/>
  <c r="E85" i="5"/>
  <c r="G85" i="5"/>
  <c r="C86" i="5"/>
  <c r="F86" i="5"/>
  <c r="E86" i="5"/>
  <c r="G86" i="5"/>
  <c r="C87" i="5"/>
  <c r="F87" i="5"/>
  <c r="E87" i="5"/>
  <c r="G87" i="5"/>
  <c r="C88" i="5"/>
  <c r="F88" i="5"/>
  <c r="E88" i="5"/>
  <c r="G88" i="5"/>
  <c r="C89" i="5"/>
  <c r="F89" i="5"/>
  <c r="E89" i="5"/>
  <c r="G89" i="5"/>
  <c r="C90" i="5"/>
  <c r="F90" i="5"/>
  <c r="E90" i="5"/>
  <c r="G90" i="5"/>
  <c r="C91" i="5"/>
  <c r="F91" i="5"/>
  <c r="E91" i="5"/>
  <c r="G91" i="5"/>
  <c r="C92" i="5"/>
  <c r="F92" i="5"/>
  <c r="E92" i="5"/>
  <c r="G92" i="5"/>
  <c r="C93" i="5"/>
  <c r="F93" i="5"/>
  <c r="E93" i="5"/>
  <c r="G93" i="5"/>
  <c r="C94" i="5"/>
  <c r="F94" i="5"/>
  <c r="E94" i="5"/>
  <c r="G94" i="5"/>
  <c r="C95" i="5"/>
  <c r="F95" i="5"/>
  <c r="E95" i="5"/>
  <c r="G95" i="5"/>
  <c r="C96" i="5"/>
  <c r="F96" i="5"/>
  <c r="E96" i="5"/>
  <c r="G96" i="5"/>
  <c r="C97" i="5"/>
  <c r="F97" i="5"/>
  <c r="E97" i="5"/>
  <c r="G97" i="5"/>
  <c r="C98" i="5"/>
  <c r="F98" i="5"/>
  <c r="E98" i="5"/>
  <c r="G98" i="5"/>
  <c r="C99" i="5"/>
  <c r="F99" i="5"/>
  <c r="E99" i="5"/>
  <c r="G99" i="5"/>
  <c r="C100" i="5"/>
  <c r="F100" i="5"/>
  <c r="E100" i="5"/>
  <c r="G100" i="5"/>
  <c r="C101" i="5"/>
  <c r="F101" i="5"/>
  <c r="E101" i="5"/>
  <c r="G101" i="5"/>
  <c r="C102" i="5"/>
  <c r="F102" i="5"/>
  <c r="E102" i="5"/>
  <c r="G102" i="5"/>
  <c r="C103" i="5"/>
  <c r="F103" i="5"/>
  <c r="E103" i="5"/>
  <c r="G103" i="5"/>
  <c r="C104" i="5"/>
  <c r="F104" i="5"/>
  <c r="E104" i="5"/>
  <c r="G104" i="5"/>
  <c r="C105" i="5"/>
  <c r="F105" i="5"/>
  <c r="E105" i="5"/>
  <c r="G105" i="5"/>
  <c r="C106" i="5"/>
  <c r="F106" i="5"/>
  <c r="E106" i="5"/>
  <c r="G106" i="5"/>
  <c r="C107" i="5"/>
  <c r="F107" i="5"/>
  <c r="E107" i="5"/>
  <c r="G107" i="5"/>
  <c r="C108" i="5"/>
  <c r="F108" i="5"/>
  <c r="E108" i="5"/>
  <c r="G108" i="5"/>
  <c r="C109" i="5"/>
  <c r="F109" i="5"/>
  <c r="E109" i="5"/>
  <c r="G109" i="5"/>
  <c r="C110" i="5"/>
  <c r="F110" i="5"/>
  <c r="E110" i="5"/>
  <c r="G110" i="5"/>
  <c r="C111" i="5"/>
  <c r="F111" i="5"/>
  <c r="E111" i="5"/>
  <c r="G111" i="5"/>
  <c r="C112" i="5"/>
  <c r="F112" i="5"/>
  <c r="E112" i="5"/>
  <c r="G112" i="5"/>
  <c r="C113" i="5"/>
  <c r="F113" i="5"/>
  <c r="E113" i="5"/>
  <c r="G113" i="5"/>
  <c r="C114" i="5"/>
  <c r="F114" i="5"/>
  <c r="E114" i="5"/>
  <c r="G114" i="5"/>
  <c r="C115" i="5"/>
  <c r="F115" i="5"/>
  <c r="E115" i="5"/>
  <c r="G115" i="5"/>
  <c r="C116" i="5"/>
  <c r="F116" i="5"/>
  <c r="E116" i="5"/>
  <c r="G116" i="5"/>
  <c r="C117" i="5"/>
  <c r="F117" i="5"/>
  <c r="E117" i="5"/>
  <c r="G117" i="5"/>
  <c r="C118" i="5"/>
  <c r="F118" i="5"/>
  <c r="E118" i="5"/>
  <c r="G118" i="5"/>
  <c r="C119" i="5"/>
  <c r="F119" i="5"/>
  <c r="E119" i="5"/>
  <c r="G119" i="5"/>
  <c r="C120" i="5"/>
  <c r="F120" i="5"/>
  <c r="E120" i="5"/>
  <c r="G120" i="5"/>
  <c r="C121" i="5"/>
  <c r="F121" i="5"/>
  <c r="E121" i="5"/>
  <c r="G121" i="5"/>
  <c r="C122" i="5"/>
  <c r="F122" i="5"/>
  <c r="E122" i="5"/>
  <c r="G122" i="5"/>
  <c r="C123" i="5"/>
  <c r="F123" i="5"/>
  <c r="E123" i="5"/>
  <c r="G123" i="5"/>
  <c r="C124" i="5"/>
  <c r="F124" i="5"/>
  <c r="E124" i="5"/>
  <c r="G124" i="5"/>
  <c r="C125" i="5"/>
  <c r="F125" i="5"/>
  <c r="E125" i="5"/>
  <c r="G125" i="5"/>
  <c r="C126" i="5"/>
  <c r="F126" i="5"/>
  <c r="E126" i="5"/>
  <c r="G126" i="5"/>
  <c r="C127" i="5"/>
  <c r="F127" i="5"/>
  <c r="E127" i="5"/>
  <c r="G127" i="5"/>
  <c r="C128" i="5"/>
  <c r="F128" i="5"/>
  <c r="E128" i="5"/>
  <c r="G128" i="5"/>
  <c r="C129" i="5"/>
  <c r="F129" i="5"/>
  <c r="E129" i="5"/>
  <c r="G129" i="5"/>
  <c r="C130" i="5"/>
  <c r="F130" i="5"/>
  <c r="E130" i="5"/>
  <c r="G130" i="5"/>
  <c r="C131" i="5"/>
  <c r="F131" i="5"/>
  <c r="E131" i="5"/>
  <c r="G131" i="5"/>
  <c r="C132" i="5"/>
  <c r="F132" i="5"/>
  <c r="E132" i="5"/>
  <c r="G132" i="5"/>
  <c r="C133" i="5"/>
  <c r="F133" i="5"/>
  <c r="E133" i="5"/>
  <c r="G133" i="5"/>
  <c r="C134" i="5"/>
  <c r="F134" i="5"/>
  <c r="E134" i="5"/>
  <c r="G134" i="5"/>
  <c r="C135" i="5"/>
  <c r="F135" i="5"/>
  <c r="E135" i="5"/>
  <c r="G135" i="5"/>
  <c r="C136" i="5"/>
  <c r="F136" i="5"/>
  <c r="E136" i="5"/>
  <c r="G136" i="5"/>
  <c r="C137" i="5"/>
  <c r="F137" i="5"/>
  <c r="E137" i="5"/>
  <c r="G137" i="5"/>
  <c r="C138" i="5"/>
  <c r="F138" i="5"/>
  <c r="E138" i="5"/>
  <c r="G138" i="5"/>
  <c r="C139" i="5"/>
  <c r="F139" i="5"/>
  <c r="E139" i="5"/>
  <c r="G139" i="5"/>
  <c r="C140" i="5"/>
  <c r="F140" i="5"/>
  <c r="E140" i="5"/>
  <c r="G140" i="5"/>
  <c r="C141" i="5"/>
  <c r="F141" i="5"/>
  <c r="E141" i="5"/>
  <c r="G141" i="5"/>
  <c r="C142" i="5"/>
  <c r="F142" i="5"/>
  <c r="E142" i="5"/>
  <c r="G142" i="5"/>
  <c r="C143" i="5"/>
  <c r="F143" i="5"/>
  <c r="E143" i="5"/>
  <c r="G143" i="5"/>
  <c r="C144" i="5"/>
  <c r="F144" i="5"/>
  <c r="E144" i="5"/>
  <c r="G144" i="5"/>
  <c r="C145" i="5"/>
  <c r="F145" i="5"/>
  <c r="E145" i="5"/>
  <c r="G145" i="5"/>
  <c r="C146" i="5"/>
  <c r="F146" i="5"/>
  <c r="E146" i="5"/>
  <c r="G146" i="5"/>
  <c r="C147" i="5"/>
  <c r="F147" i="5"/>
  <c r="E147" i="5"/>
  <c r="G147" i="5"/>
  <c r="C148" i="5"/>
  <c r="F148" i="5"/>
  <c r="E148" i="5"/>
  <c r="G148" i="5"/>
  <c r="C149" i="5"/>
  <c r="F149" i="5"/>
  <c r="E149" i="5"/>
  <c r="G149" i="5"/>
  <c r="C150" i="5"/>
  <c r="F150" i="5"/>
  <c r="E150" i="5"/>
  <c r="G150" i="5"/>
  <c r="C151" i="5"/>
  <c r="F151" i="5"/>
  <c r="E151" i="5"/>
  <c r="G151" i="5"/>
  <c r="C152" i="5"/>
  <c r="F152" i="5"/>
  <c r="E152" i="5"/>
  <c r="G152" i="5"/>
  <c r="C153" i="5"/>
  <c r="F153" i="5"/>
  <c r="E153" i="5"/>
  <c r="G153" i="5"/>
  <c r="C154" i="5"/>
  <c r="F154" i="5"/>
  <c r="H154" i="5"/>
  <c r="E154" i="5"/>
  <c r="G154" i="5"/>
  <c r="D154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B154" i="5"/>
  <c r="H153" i="5"/>
  <c r="D153" i="5"/>
  <c r="B153" i="5"/>
  <c r="H152" i="5"/>
  <c r="D152" i="5"/>
  <c r="B152" i="5"/>
  <c r="H151" i="5"/>
  <c r="D151" i="5"/>
  <c r="B151" i="5"/>
  <c r="H150" i="5"/>
  <c r="D150" i="5"/>
  <c r="B150" i="5"/>
  <c r="H149" i="5"/>
  <c r="D149" i="5"/>
  <c r="B149" i="5"/>
  <c r="H148" i="5"/>
  <c r="D148" i="5"/>
  <c r="B148" i="5"/>
  <c r="H147" i="5"/>
  <c r="D147" i="5"/>
  <c r="B147" i="5"/>
  <c r="H146" i="5"/>
  <c r="D146" i="5"/>
  <c r="B146" i="5"/>
  <c r="H145" i="5"/>
  <c r="D145" i="5"/>
  <c r="B145" i="5"/>
  <c r="H144" i="5"/>
  <c r="D144" i="5"/>
  <c r="B144" i="5"/>
  <c r="H143" i="5"/>
  <c r="D143" i="5"/>
  <c r="B143" i="5"/>
  <c r="H142" i="5"/>
  <c r="D142" i="5"/>
  <c r="B142" i="5"/>
  <c r="H141" i="5"/>
  <c r="D141" i="5"/>
  <c r="B141" i="5"/>
  <c r="H140" i="5"/>
  <c r="D140" i="5"/>
  <c r="B140" i="5"/>
  <c r="H139" i="5"/>
  <c r="D139" i="5"/>
  <c r="B139" i="5"/>
  <c r="H138" i="5"/>
  <c r="D138" i="5"/>
  <c r="B138" i="5"/>
  <c r="H137" i="5"/>
  <c r="D137" i="5"/>
  <c r="B137" i="5"/>
  <c r="H136" i="5"/>
  <c r="D136" i="5"/>
  <c r="B136" i="5"/>
  <c r="H135" i="5"/>
  <c r="D135" i="5"/>
  <c r="B135" i="5"/>
  <c r="H134" i="5"/>
  <c r="D134" i="5"/>
  <c r="B134" i="5"/>
  <c r="H133" i="5"/>
  <c r="D133" i="5"/>
  <c r="B133" i="5"/>
  <c r="H132" i="5"/>
  <c r="D132" i="5"/>
  <c r="B132" i="5"/>
  <c r="H131" i="5"/>
  <c r="D131" i="5"/>
  <c r="B131" i="5"/>
  <c r="H130" i="5"/>
  <c r="D130" i="5"/>
  <c r="B130" i="5"/>
  <c r="H129" i="5"/>
  <c r="D129" i="5"/>
  <c r="B129" i="5"/>
  <c r="H128" i="5"/>
  <c r="D128" i="5"/>
  <c r="B128" i="5"/>
  <c r="H127" i="5"/>
  <c r="D127" i="5"/>
  <c r="B127" i="5"/>
  <c r="H126" i="5"/>
  <c r="D126" i="5"/>
  <c r="B126" i="5"/>
  <c r="H125" i="5"/>
  <c r="D125" i="5"/>
  <c r="B125" i="5"/>
  <c r="H124" i="5"/>
  <c r="D124" i="5"/>
  <c r="B124" i="5"/>
  <c r="H123" i="5"/>
  <c r="D123" i="5"/>
  <c r="B123" i="5"/>
  <c r="H122" i="5"/>
  <c r="D122" i="5"/>
  <c r="B122" i="5"/>
  <c r="H121" i="5"/>
  <c r="D121" i="5"/>
  <c r="B121" i="5"/>
  <c r="H120" i="5"/>
  <c r="D120" i="5"/>
  <c r="B120" i="5"/>
  <c r="H119" i="5"/>
  <c r="D119" i="5"/>
  <c r="B119" i="5"/>
  <c r="H118" i="5"/>
  <c r="D118" i="5"/>
  <c r="B118" i="5"/>
  <c r="H117" i="5"/>
  <c r="D117" i="5"/>
  <c r="B117" i="5"/>
  <c r="H116" i="5"/>
  <c r="D116" i="5"/>
  <c r="B116" i="5"/>
  <c r="H115" i="5"/>
  <c r="D115" i="5"/>
  <c r="B115" i="5"/>
  <c r="H114" i="5"/>
  <c r="D114" i="5"/>
  <c r="B114" i="5"/>
  <c r="H113" i="5"/>
  <c r="D113" i="5"/>
  <c r="B113" i="5"/>
  <c r="H112" i="5"/>
  <c r="D112" i="5"/>
  <c r="B112" i="5"/>
  <c r="H111" i="5"/>
  <c r="D111" i="5"/>
  <c r="B111" i="5"/>
  <c r="H110" i="5"/>
  <c r="D110" i="5"/>
  <c r="B110" i="5"/>
  <c r="H109" i="5"/>
  <c r="D109" i="5"/>
  <c r="B109" i="5"/>
  <c r="H108" i="5"/>
  <c r="D108" i="5"/>
  <c r="B108" i="5"/>
  <c r="H107" i="5"/>
  <c r="D107" i="5"/>
  <c r="B107" i="5"/>
  <c r="H106" i="5"/>
  <c r="D106" i="5"/>
  <c r="B106" i="5"/>
  <c r="H105" i="5"/>
  <c r="D105" i="5"/>
  <c r="B105" i="5"/>
  <c r="H104" i="5"/>
  <c r="D104" i="5"/>
  <c r="B104" i="5"/>
  <c r="H103" i="5"/>
  <c r="D103" i="5"/>
  <c r="B103" i="5"/>
  <c r="H102" i="5"/>
  <c r="D102" i="5"/>
  <c r="B102" i="5"/>
  <c r="H101" i="5"/>
  <c r="D101" i="5"/>
  <c r="B101" i="5"/>
  <c r="H100" i="5"/>
  <c r="D100" i="5"/>
  <c r="B100" i="5"/>
  <c r="H99" i="5"/>
  <c r="D99" i="5"/>
  <c r="B99" i="5"/>
  <c r="H98" i="5"/>
  <c r="D98" i="5"/>
  <c r="B98" i="5"/>
  <c r="H97" i="5"/>
  <c r="D97" i="5"/>
  <c r="B97" i="5"/>
  <c r="H96" i="5"/>
  <c r="D96" i="5"/>
  <c r="B96" i="5"/>
  <c r="H95" i="5"/>
  <c r="D95" i="5"/>
  <c r="B95" i="5"/>
  <c r="H94" i="5"/>
  <c r="D94" i="5"/>
  <c r="B94" i="5"/>
  <c r="H93" i="5"/>
  <c r="D93" i="5"/>
  <c r="B93" i="5"/>
  <c r="H92" i="5"/>
  <c r="D92" i="5"/>
  <c r="B92" i="5"/>
  <c r="H91" i="5"/>
  <c r="D91" i="5"/>
  <c r="B91" i="5"/>
  <c r="H90" i="5"/>
  <c r="D90" i="5"/>
  <c r="B90" i="5"/>
  <c r="H89" i="5"/>
  <c r="D89" i="5"/>
  <c r="B89" i="5"/>
  <c r="H88" i="5"/>
  <c r="D88" i="5"/>
  <c r="B88" i="5"/>
  <c r="H87" i="5"/>
  <c r="D87" i="5"/>
  <c r="B87" i="5"/>
  <c r="H86" i="5"/>
  <c r="D86" i="5"/>
  <c r="B86" i="5"/>
  <c r="H85" i="5"/>
  <c r="D85" i="5"/>
  <c r="B85" i="5"/>
  <c r="H84" i="5"/>
  <c r="D84" i="5"/>
  <c r="B84" i="5"/>
  <c r="H83" i="5"/>
  <c r="D83" i="5"/>
  <c r="B83" i="5"/>
  <c r="H82" i="5"/>
  <c r="D82" i="5"/>
  <c r="B82" i="5"/>
  <c r="H81" i="5"/>
  <c r="D81" i="5"/>
  <c r="B81" i="5"/>
  <c r="H80" i="5"/>
  <c r="D80" i="5"/>
  <c r="B80" i="5"/>
  <c r="H79" i="5"/>
  <c r="D79" i="5"/>
  <c r="B79" i="5"/>
  <c r="H78" i="5"/>
  <c r="D78" i="5"/>
  <c r="B78" i="5"/>
  <c r="H77" i="5"/>
  <c r="D77" i="5"/>
  <c r="B77" i="5"/>
  <c r="H76" i="5"/>
  <c r="D76" i="5"/>
  <c r="B76" i="5"/>
  <c r="H75" i="5"/>
  <c r="D75" i="5"/>
  <c r="B75" i="5"/>
  <c r="H74" i="5"/>
  <c r="D74" i="5"/>
  <c r="B74" i="5"/>
  <c r="H73" i="5"/>
  <c r="D73" i="5"/>
  <c r="B73" i="5"/>
  <c r="H72" i="5"/>
  <c r="D72" i="5"/>
  <c r="B72" i="5"/>
  <c r="H71" i="5"/>
  <c r="D71" i="5"/>
  <c r="B71" i="5"/>
  <c r="H70" i="5"/>
  <c r="D70" i="5"/>
  <c r="B70" i="5"/>
  <c r="H69" i="5"/>
  <c r="D69" i="5"/>
  <c r="B69" i="5"/>
  <c r="H68" i="5"/>
  <c r="D68" i="5"/>
  <c r="B68" i="5"/>
  <c r="H67" i="5"/>
  <c r="D67" i="5"/>
  <c r="B67" i="5"/>
  <c r="H66" i="5"/>
  <c r="D66" i="5"/>
  <c r="B66" i="5"/>
  <c r="H65" i="5"/>
  <c r="D65" i="5"/>
  <c r="B65" i="5"/>
  <c r="H64" i="5"/>
  <c r="D64" i="5"/>
  <c r="B64" i="5"/>
  <c r="H63" i="5"/>
  <c r="D63" i="5"/>
  <c r="B63" i="5"/>
  <c r="H62" i="5"/>
  <c r="D62" i="5"/>
  <c r="B62" i="5"/>
  <c r="H61" i="5"/>
  <c r="D61" i="5"/>
  <c r="B61" i="5"/>
  <c r="H60" i="5"/>
  <c r="D60" i="5"/>
  <c r="B60" i="5"/>
  <c r="H59" i="5"/>
  <c r="D59" i="5"/>
  <c r="B59" i="5"/>
  <c r="H58" i="5"/>
  <c r="D58" i="5"/>
  <c r="B58" i="5"/>
  <c r="H57" i="5"/>
  <c r="D57" i="5"/>
  <c r="B57" i="5"/>
  <c r="H56" i="5"/>
  <c r="D56" i="5"/>
  <c r="B56" i="5"/>
  <c r="H55" i="5"/>
  <c r="D55" i="5"/>
  <c r="B55" i="5"/>
  <c r="H54" i="5"/>
  <c r="D54" i="5"/>
  <c r="B54" i="5"/>
  <c r="H53" i="5"/>
  <c r="D53" i="5"/>
  <c r="B53" i="5"/>
  <c r="H52" i="5"/>
  <c r="D52" i="5"/>
  <c r="B52" i="5"/>
  <c r="H51" i="5"/>
  <c r="D51" i="5"/>
  <c r="B51" i="5"/>
  <c r="H50" i="5"/>
  <c r="D50" i="5"/>
  <c r="B50" i="5"/>
  <c r="H49" i="5"/>
  <c r="D49" i="5"/>
  <c r="B49" i="5"/>
  <c r="H48" i="5"/>
  <c r="D48" i="5"/>
  <c r="B48" i="5"/>
  <c r="H47" i="5"/>
  <c r="D47" i="5"/>
  <c r="B47" i="5"/>
  <c r="H46" i="5"/>
  <c r="D46" i="5"/>
  <c r="B46" i="5"/>
  <c r="H45" i="5"/>
  <c r="D45" i="5"/>
  <c r="B45" i="5"/>
  <c r="H44" i="5"/>
  <c r="D44" i="5"/>
  <c r="B44" i="5"/>
  <c r="H43" i="5"/>
  <c r="D43" i="5"/>
  <c r="B43" i="5"/>
  <c r="H42" i="5"/>
  <c r="D42" i="5"/>
  <c r="B42" i="5"/>
  <c r="H41" i="5"/>
  <c r="D41" i="5"/>
  <c r="B41" i="5"/>
  <c r="H40" i="5"/>
  <c r="D40" i="5"/>
  <c r="B40" i="5"/>
  <c r="H39" i="5"/>
  <c r="D39" i="5"/>
  <c r="B39" i="5"/>
  <c r="H38" i="5"/>
  <c r="D38" i="5"/>
  <c r="B38" i="5"/>
  <c r="H37" i="5"/>
  <c r="D37" i="5"/>
  <c r="B37" i="5"/>
  <c r="H36" i="5"/>
  <c r="D36" i="5"/>
  <c r="B36" i="5"/>
  <c r="H35" i="5"/>
  <c r="D35" i="5"/>
  <c r="B35" i="5"/>
  <c r="H34" i="5"/>
  <c r="D34" i="5"/>
  <c r="B34" i="5"/>
  <c r="H33" i="5"/>
  <c r="D33" i="5"/>
  <c r="B33" i="5"/>
  <c r="H32" i="5"/>
  <c r="D32" i="5"/>
  <c r="B32" i="5"/>
  <c r="H31" i="5"/>
  <c r="D31" i="5"/>
  <c r="B31" i="5"/>
  <c r="H30" i="5"/>
  <c r="D30" i="5"/>
  <c r="B30" i="5"/>
  <c r="H29" i="5"/>
  <c r="D29" i="5"/>
  <c r="B29" i="5"/>
  <c r="H28" i="5"/>
  <c r="D28" i="5"/>
  <c r="B28" i="5"/>
  <c r="H27" i="5"/>
  <c r="D27" i="5"/>
  <c r="B27" i="5"/>
  <c r="H26" i="5"/>
  <c r="D26" i="5"/>
  <c r="B26" i="5"/>
  <c r="H25" i="5"/>
  <c r="D25" i="5"/>
  <c r="B25" i="5"/>
  <c r="H24" i="5"/>
  <c r="D24" i="5"/>
  <c r="B24" i="5"/>
  <c r="H23" i="5"/>
  <c r="D23" i="5"/>
  <c r="B23" i="5"/>
  <c r="H22" i="5"/>
  <c r="D22" i="5"/>
  <c r="B22" i="5"/>
  <c r="H21" i="5"/>
  <c r="D21" i="5"/>
  <c r="B21" i="5"/>
  <c r="H20" i="5"/>
  <c r="D20" i="5"/>
  <c r="B20" i="5"/>
  <c r="H19" i="5"/>
  <c r="D19" i="5"/>
  <c r="B19" i="5"/>
  <c r="H18" i="5"/>
  <c r="D18" i="5"/>
  <c r="B18" i="5"/>
  <c r="H17" i="5"/>
  <c r="D17" i="5"/>
  <c r="B17" i="5"/>
  <c r="H16" i="5"/>
  <c r="D16" i="5"/>
  <c r="B16" i="5"/>
  <c r="H15" i="5"/>
  <c r="D15" i="5"/>
  <c r="B15" i="5"/>
  <c r="H14" i="5"/>
  <c r="D14" i="5"/>
  <c r="B14" i="5"/>
  <c r="H13" i="5"/>
  <c r="D13" i="5"/>
  <c r="B13" i="5"/>
  <c r="H12" i="5"/>
  <c r="D12" i="5"/>
  <c r="B12" i="5"/>
  <c r="H11" i="5"/>
  <c r="D11" i="5"/>
  <c r="B11" i="5"/>
  <c r="H7" i="5"/>
  <c r="H5" i="5"/>
  <c r="H4" i="5"/>
  <c r="C5" i="4"/>
  <c r="C6" i="4"/>
  <c r="C11" i="4"/>
  <c r="H3" i="4"/>
  <c r="F11" i="4"/>
  <c r="E11" i="4"/>
  <c r="G11" i="4"/>
  <c r="C12" i="4"/>
  <c r="F12" i="4"/>
  <c r="E12" i="4"/>
  <c r="G12" i="4"/>
  <c r="C13" i="4"/>
  <c r="F13" i="4"/>
  <c r="E13" i="4"/>
  <c r="G13" i="4"/>
  <c r="C14" i="4"/>
  <c r="F14" i="4"/>
  <c r="E14" i="4"/>
  <c r="G14" i="4"/>
  <c r="C15" i="4"/>
  <c r="F15" i="4"/>
  <c r="E15" i="4"/>
  <c r="G15" i="4"/>
  <c r="C16" i="4"/>
  <c r="F16" i="4"/>
  <c r="E16" i="4"/>
  <c r="G16" i="4"/>
  <c r="C17" i="4"/>
  <c r="F17" i="4"/>
  <c r="E17" i="4"/>
  <c r="G17" i="4"/>
  <c r="C18" i="4"/>
  <c r="F18" i="4"/>
  <c r="E18" i="4"/>
  <c r="G18" i="4"/>
  <c r="C19" i="4"/>
  <c r="F19" i="4"/>
  <c r="E19" i="4"/>
  <c r="G19" i="4"/>
  <c r="C20" i="4"/>
  <c r="F20" i="4"/>
  <c r="E20" i="4"/>
  <c r="G20" i="4"/>
  <c r="C21" i="4"/>
  <c r="F21" i="4"/>
  <c r="E21" i="4"/>
  <c r="G21" i="4"/>
  <c r="C22" i="4"/>
  <c r="F22" i="4"/>
  <c r="E22" i="4"/>
  <c r="G22" i="4"/>
  <c r="C23" i="4"/>
  <c r="F23" i="4"/>
  <c r="E23" i="4"/>
  <c r="G23" i="4"/>
  <c r="C24" i="4"/>
  <c r="F24" i="4"/>
  <c r="E24" i="4"/>
  <c r="G24" i="4"/>
  <c r="C25" i="4"/>
  <c r="F25" i="4"/>
  <c r="E25" i="4"/>
  <c r="G25" i="4"/>
  <c r="C26" i="4"/>
  <c r="F26" i="4"/>
  <c r="E26" i="4"/>
  <c r="G26" i="4"/>
  <c r="C27" i="4"/>
  <c r="F27" i="4"/>
  <c r="E27" i="4"/>
  <c r="G27" i="4"/>
  <c r="C28" i="4"/>
  <c r="F28" i="4"/>
  <c r="E28" i="4"/>
  <c r="G28" i="4"/>
  <c r="C29" i="4"/>
  <c r="F29" i="4"/>
  <c r="E29" i="4"/>
  <c r="G29" i="4"/>
  <c r="C30" i="4"/>
  <c r="F30" i="4"/>
  <c r="E30" i="4"/>
  <c r="G30" i="4"/>
  <c r="C31" i="4"/>
  <c r="F31" i="4"/>
  <c r="E31" i="4"/>
  <c r="G31" i="4"/>
  <c r="C32" i="4"/>
  <c r="F32" i="4"/>
  <c r="E32" i="4"/>
  <c r="G32" i="4"/>
  <c r="C33" i="4"/>
  <c r="F33" i="4"/>
  <c r="E33" i="4"/>
  <c r="G33" i="4"/>
  <c r="C34" i="4"/>
  <c r="F34" i="4"/>
  <c r="E34" i="4"/>
  <c r="G34" i="4"/>
  <c r="C35" i="4"/>
  <c r="F35" i="4"/>
  <c r="E35" i="4"/>
  <c r="G35" i="4"/>
  <c r="C36" i="4"/>
  <c r="F36" i="4"/>
  <c r="E36" i="4"/>
  <c r="G36" i="4"/>
  <c r="C37" i="4"/>
  <c r="F37" i="4"/>
  <c r="E37" i="4"/>
  <c r="G37" i="4"/>
  <c r="C38" i="4"/>
  <c r="F38" i="4"/>
  <c r="E38" i="4"/>
  <c r="G38" i="4"/>
  <c r="C39" i="4"/>
  <c r="F39" i="4"/>
  <c r="E39" i="4"/>
  <c r="G39" i="4"/>
  <c r="C40" i="4"/>
  <c r="F40" i="4"/>
  <c r="E40" i="4"/>
  <c r="G40" i="4"/>
  <c r="C41" i="4"/>
  <c r="F41" i="4"/>
  <c r="E41" i="4"/>
  <c r="G41" i="4"/>
  <c r="C42" i="4"/>
  <c r="F42" i="4"/>
  <c r="E42" i="4"/>
  <c r="G42" i="4"/>
  <c r="C43" i="4"/>
  <c r="F43" i="4"/>
  <c r="E43" i="4"/>
  <c r="G43" i="4"/>
  <c r="C44" i="4"/>
  <c r="F44" i="4"/>
  <c r="E44" i="4"/>
  <c r="G44" i="4"/>
  <c r="C45" i="4"/>
  <c r="F45" i="4"/>
  <c r="E45" i="4"/>
  <c r="G45" i="4"/>
  <c r="C46" i="4"/>
  <c r="F46" i="4"/>
  <c r="E46" i="4"/>
  <c r="G46" i="4"/>
  <c r="C47" i="4"/>
  <c r="F47" i="4"/>
  <c r="E47" i="4"/>
  <c r="G47" i="4"/>
  <c r="C48" i="4"/>
  <c r="F48" i="4"/>
  <c r="E48" i="4"/>
  <c r="G48" i="4"/>
  <c r="C49" i="4"/>
  <c r="F49" i="4"/>
  <c r="E49" i="4"/>
  <c r="G49" i="4"/>
  <c r="C50" i="4"/>
  <c r="F50" i="4"/>
  <c r="E50" i="4"/>
  <c r="G50" i="4"/>
  <c r="C51" i="4"/>
  <c r="F51" i="4"/>
  <c r="E51" i="4"/>
  <c r="G51" i="4"/>
  <c r="C52" i="4"/>
  <c r="F52" i="4"/>
  <c r="E52" i="4"/>
  <c r="G52" i="4"/>
  <c r="C53" i="4"/>
  <c r="F53" i="4"/>
  <c r="E53" i="4"/>
  <c r="G53" i="4"/>
  <c r="C54" i="4"/>
  <c r="F54" i="4"/>
  <c r="E54" i="4"/>
  <c r="G54" i="4"/>
  <c r="C55" i="4"/>
  <c r="F55" i="4"/>
  <c r="E55" i="4"/>
  <c r="G55" i="4"/>
  <c r="C56" i="4"/>
  <c r="F56" i="4"/>
  <c r="E56" i="4"/>
  <c r="G56" i="4"/>
  <c r="C57" i="4"/>
  <c r="F57" i="4"/>
  <c r="E57" i="4"/>
  <c r="G57" i="4"/>
  <c r="C58" i="4"/>
  <c r="F58" i="4"/>
  <c r="E58" i="4"/>
  <c r="G58" i="4"/>
  <c r="C59" i="4"/>
  <c r="F59" i="4"/>
  <c r="E59" i="4"/>
  <c r="G59" i="4"/>
  <c r="C60" i="4"/>
  <c r="F60" i="4"/>
  <c r="E60" i="4"/>
  <c r="G60" i="4"/>
  <c r="C61" i="4"/>
  <c r="F61" i="4"/>
  <c r="E61" i="4"/>
  <c r="G61" i="4"/>
  <c r="C62" i="4"/>
  <c r="F62" i="4"/>
  <c r="E62" i="4"/>
  <c r="G62" i="4"/>
  <c r="C63" i="4"/>
  <c r="F63" i="4"/>
  <c r="E63" i="4"/>
  <c r="G63" i="4"/>
  <c r="C64" i="4"/>
  <c r="F64" i="4"/>
  <c r="E64" i="4"/>
  <c r="G64" i="4"/>
  <c r="C65" i="4"/>
  <c r="F65" i="4"/>
  <c r="E65" i="4"/>
  <c r="G65" i="4"/>
  <c r="C66" i="4"/>
  <c r="F66" i="4"/>
  <c r="E66" i="4"/>
  <c r="G66" i="4"/>
  <c r="C67" i="4"/>
  <c r="F67" i="4"/>
  <c r="E67" i="4"/>
  <c r="G67" i="4"/>
  <c r="C68" i="4"/>
  <c r="F68" i="4"/>
  <c r="E68" i="4"/>
  <c r="G68" i="4"/>
  <c r="C69" i="4"/>
  <c r="F69" i="4"/>
  <c r="E69" i="4"/>
  <c r="G69" i="4"/>
  <c r="C70" i="4"/>
  <c r="F70" i="4"/>
  <c r="E70" i="4"/>
  <c r="G70" i="4"/>
  <c r="C71" i="4"/>
  <c r="F71" i="4"/>
  <c r="E71" i="4"/>
  <c r="G71" i="4"/>
  <c r="C72" i="4"/>
  <c r="F72" i="4"/>
  <c r="E72" i="4"/>
  <c r="G72" i="4"/>
  <c r="C73" i="4"/>
  <c r="F73" i="4"/>
  <c r="E73" i="4"/>
  <c r="G73" i="4"/>
  <c r="C74" i="4"/>
  <c r="F74" i="4"/>
  <c r="E74" i="4"/>
  <c r="G74" i="4"/>
  <c r="C75" i="4"/>
  <c r="F75" i="4"/>
  <c r="E75" i="4"/>
  <c r="G75" i="4"/>
  <c r="C76" i="4"/>
  <c r="F76" i="4"/>
  <c r="E76" i="4"/>
  <c r="G76" i="4"/>
  <c r="C77" i="4"/>
  <c r="F77" i="4"/>
  <c r="E77" i="4"/>
  <c r="G77" i="4"/>
  <c r="C78" i="4"/>
  <c r="F78" i="4"/>
  <c r="E78" i="4"/>
  <c r="G78" i="4"/>
  <c r="C79" i="4"/>
  <c r="F79" i="4"/>
  <c r="E79" i="4"/>
  <c r="G79" i="4"/>
  <c r="C80" i="4"/>
  <c r="F80" i="4"/>
  <c r="E80" i="4"/>
  <c r="G80" i="4"/>
  <c r="C81" i="4"/>
  <c r="F81" i="4"/>
  <c r="E81" i="4"/>
  <c r="G81" i="4"/>
  <c r="C82" i="4"/>
  <c r="F82" i="4"/>
  <c r="E82" i="4"/>
  <c r="G82" i="4"/>
  <c r="C83" i="4"/>
  <c r="F83" i="4"/>
  <c r="E83" i="4"/>
  <c r="G83" i="4"/>
  <c r="C84" i="4"/>
  <c r="F84" i="4"/>
  <c r="E84" i="4"/>
  <c r="G84" i="4"/>
  <c r="C85" i="4"/>
  <c r="F85" i="4"/>
  <c r="E85" i="4"/>
  <c r="G85" i="4"/>
  <c r="C86" i="4"/>
  <c r="F86" i="4"/>
  <c r="E86" i="4"/>
  <c r="G86" i="4"/>
  <c r="C87" i="4"/>
  <c r="F87" i="4"/>
  <c r="E87" i="4"/>
  <c r="G87" i="4"/>
  <c r="C88" i="4"/>
  <c r="F88" i="4"/>
  <c r="E88" i="4"/>
  <c r="G88" i="4"/>
  <c r="C89" i="4"/>
  <c r="F89" i="4"/>
  <c r="E89" i="4"/>
  <c r="G89" i="4"/>
  <c r="C90" i="4"/>
  <c r="F90" i="4"/>
  <c r="E90" i="4"/>
  <c r="G90" i="4"/>
  <c r="C91" i="4"/>
  <c r="F91" i="4"/>
  <c r="E91" i="4"/>
  <c r="G91" i="4"/>
  <c r="C92" i="4"/>
  <c r="F92" i="4"/>
  <c r="E92" i="4"/>
  <c r="G92" i="4"/>
  <c r="C93" i="4"/>
  <c r="F93" i="4"/>
  <c r="E93" i="4"/>
  <c r="G93" i="4"/>
  <c r="C94" i="4"/>
  <c r="F94" i="4"/>
  <c r="E94" i="4"/>
  <c r="G94" i="4"/>
  <c r="C95" i="4"/>
  <c r="F95" i="4"/>
  <c r="E95" i="4"/>
  <c r="G95" i="4"/>
  <c r="C96" i="4"/>
  <c r="F96" i="4"/>
  <c r="E96" i="4"/>
  <c r="G96" i="4"/>
  <c r="C97" i="4"/>
  <c r="F97" i="4"/>
  <c r="E97" i="4"/>
  <c r="G97" i="4"/>
  <c r="C98" i="4"/>
  <c r="F98" i="4"/>
  <c r="E98" i="4"/>
  <c r="G98" i="4"/>
  <c r="C99" i="4"/>
  <c r="F99" i="4"/>
  <c r="E99" i="4"/>
  <c r="G99" i="4"/>
  <c r="C100" i="4"/>
  <c r="F100" i="4"/>
  <c r="E100" i="4"/>
  <c r="G100" i="4"/>
  <c r="C101" i="4"/>
  <c r="F101" i="4"/>
  <c r="E101" i="4"/>
  <c r="G101" i="4"/>
  <c r="C102" i="4"/>
  <c r="F102" i="4"/>
  <c r="E102" i="4"/>
  <c r="G102" i="4"/>
  <c r="C103" i="4"/>
  <c r="F103" i="4"/>
  <c r="E103" i="4"/>
  <c r="G103" i="4"/>
  <c r="C104" i="4"/>
  <c r="F104" i="4"/>
  <c r="E104" i="4"/>
  <c r="G104" i="4"/>
  <c r="C105" i="4"/>
  <c r="F105" i="4"/>
  <c r="E105" i="4"/>
  <c r="G105" i="4"/>
  <c r="C106" i="4"/>
  <c r="F106" i="4"/>
  <c r="E106" i="4"/>
  <c r="G106" i="4"/>
  <c r="C107" i="4"/>
  <c r="F107" i="4"/>
  <c r="E107" i="4"/>
  <c r="G107" i="4"/>
  <c r="C108" i="4"/>
  <c r="F108" i="4"/>
  <c r="E108" i="4"/>
  <c r="G108" i="4"/>
  <c r="C109" i="4"/>
  <c r="F109" i="4"/>
  <c r="E109" i="4"/>
  <c r="G109" i="4"/>
  <c r="C110" i="4"/>
  <c r="F110" i="4"/>
  <c r="E110" i="4"/>
  <c r="G110" i="4"/>
  <c r="C111" i="4"/>
  <c r="F111" i="4"/>
  <c r="E111" i="4"/>
  <c r="G111" i="4"/>
  <c r="C112" i="4"/>
  <c r="F112" i="4"/>
  <c r="E112" i="4"/>
  <c r="G112" i="4"/>
  <c r="C113" i="4"/>
  <c r="F113" i="4"/>
  <c r="E113" i="4"/>
  <c r="G113" i="4"/>
  <c r="C114" i="4"/>
  <c r="F114" i="4"/>
  <c r="E114" i="4"/>
  <c r="G114" i="4"/>
  <c r="C115" i="4"/>
  <c r="F115" i="4"/>
  <c r="E115" i="4"/>
  <c r="G115" i="4"/>
  <c r="C116" i="4"/>
  <c r="F116" i="4"/>
  <c r="E116" i="4"/>
  <c r="G116" i="4"/>
  <c r="C117" i="4"/>
  <c r="F117" i="4"/>
  <c r="E117" i="4"/>
  <c r="G117" i="4"/>
  <c r="C118" i="4"/>
  <c r="F118" i="4"/>
  <c r="E118" i="4"/>
  <c r="G118" i="4"/>
  <c r="C119" i="4"/>
  <c r="F119" i="4"/>
  <c r="E119" i="4"/>
  <c r="G119" i="4"/>
  <c r="C120" i="4"/>
  <c r="F120" i="4"/>
  <c r="E120" i="4"/>
  <c r="G120" i="4"/>
  <c r="C121" i="4"/>
  <c r="F121" i="4"/>
  <c r="E121" i="4"/>
  <c r="G121" i="4"/>
  <c r="C122" i="4"/>
  <c r="F122" i="4"/>
  <c r="E122" i="4"/>
  <c r="G122" i="4"/>
  <c r="C123" i="4"/>
  <c r="F123" i="4"/>
  <c r="E123" i="4"/>
  <c r="G123" i="4"/>
  <c r="C124" i="4"/>
  <c r="F124" i="4"/>
  <c r="E124" i="4"/>
  <c r="G124" i="4"/>
  <c r="C125" i="4"/>
  <c r="F125" i="4"/>
  <c r="E125" i="4"/>
  <c r="G125" i="4"/>
  <c r="C126" i="4"/>
  <c r="F126" i="4"/>
  <c r="E126" i="4"/>
  <c r="G126" i="4"/>
  <c r="C127" i="4"/>
  <c r="F127" i="4"/>
  <c r="E127" i="4"/>
  <c r="G127" i="4"/>
  <c r="C128" i="4"/>
  <c r="F128" i="4"/>
  <c r="E128" i="4"/>
  <c r="G128" i="4"/>
  <c r="C129" i="4"/>
  <c r="F129" i="4"/>
  <c r="E129" i="4"/>
  <c r="G129" i="4"/>
  <c r="C130" i="4"/>
  <c r="F130" i="4"/>
  <c r="H130" i="4"/>
  <c r="E130" i="4"/>
  <c r="G130" i="4"/>
  <c r="D130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B130" i="4"/>
  <c r="H129" i="4"/>
  <c r="D129" i="4"/>
  <c r="B129" i="4"/>
  <c r="H128" i="4"/>
  <c r="D128" i="4"/>
  <c r="B128" i="4"/>
  <c r="H127" i="4"/>
  <c r="D127" i="4"/>
  <c r="B127" i="4"/>
  <c r="H126" i="4"/>
  <c r="D126" i="4"/>
  <c r="B126" i="4"/>
  <c r="H125" i="4"/>
  <c r="D125" i="4"/>
  <c r="B125" i="4"/>
  <c r="H124" i="4"/>
  <c r="D124" i="4"/>
  <c r="B124" i="4"/>
  <c r="H123" i="4"/>
  <c r="D123" i="4"/>
  <c r="B123" i="4"/>
  <c r="H122" i="4"/>
  <c r="D122" i="4"/>
  <c r="B122" i="4"/>
  <c r="H121" i="4"/>
  <c r="D121" i="4"/>
  <c r="B121" i="4"/>
  <c r="H120" i="4"/>
  <c r="D120" i="4"/>
  <c r="B120" i="4"/>
  <c r="H119" i="4"/>
  <c r="D119" i="4"/>
  <c r="B119" i="4"/>
  <c r="H118" i="4"/>
  <c r="D118" i="4"/>
  <c r="B118" i="4"/>
  <c r="H117" i="4"/>
  <c r="D117" i="4"/>
  <c r="B117" i="4"/>
  <c r="H116" i="4"/>
  <c r="D116" i="4"/>
  <c r="B116" i="4"/>
  <c r="H115" i="4"/>
  <c r="D115" i="4"/>
  <c r="B115" i="4"/>
  <c r="H114" i="4"/>
  <c r="D114" i="4"/>
  <c r="B114" i="4"/>
  <c r="H113" i="4"/>
  <c r="D113" i="4"/>
  <c r="B113" i="4"/>
  <c r="H112" i="4"/>
  <c r="D112" i="4"/>
  <c r="B112" i="4"/>
  <c r="H111" i="4"/>
  <c r="D111" i="4"/>
  <c r="B111" i="4"/>
  <c r="H110" i="4"/>
  <c r="D110" i="4"/>
  <c r="B110" i="4"/>
  <c r="H109" i="4"/>
  <c r="D109" i="4"/>
  <c r="B109" i="4"/>
  <c r="H108" i="4"/>
  <c r="D108" i="4"/>
  <c r="B108" i="4"/>
  <c r="H107" i="4"/>
  <c r="D107" i="4"/>
  <c r="B107" i="4"/>
  <c r="H106" i="4"/>
  <c r="D106" i="4"/>
  <c r="B106" i="4"/>
  <c r="H105" i="4"/>
  <c r="D105" i="4"/>
  <c r="B105" i="4"/>
  <c r="H104" i="4"/>
  <c r="D104" i="4"/>
  <c r="B104" i="4"/>
  <c r="H103" i="4"/>
  <c r="D103" i="4"/>
  <c r="B103" i="4"/>
  <c r="H102" i="4"/>
  <c r="D102" i="4"/>
  <c r="B102" i="4"/>
  <c r="H101" i="4"/>
  <c r="D101" i="4"/>
  <c r="B101" i="4"/>
  <c r="H100" i="4"/>
  <c r="D100" i="4"/>
  <c r="B100" i="4"/>
  <c r="H99" i="4"/>
  <c r="D99" i="4"/>
  <c r="B99" i="4"/>
  <c r="H98" i="4"/>
  <c r="D98" i="4"/>
  <c r="B98" i="4"/>
  <c r="H97" i="4"/>
  <c r="D97" i="4"/>
  <c r="B97" i="4"/>
  <c r="H96" i="4"/>
  <c r="D96" i="4"/>
  <c r="B96" i="4"/>
  <c r="H95" i="4"/>
  <c r="D95" i="4"/>
  <c r="B95" i="4"/>
  <c r="H94" i="4"/>
  <c r="D94" i="4"/>
  <c r="B94" i="4"/>
  <c r="H93" i="4"/>
  <c r="D93" i="4"/>
  <c r="B93" i="4"/>
  <c r="H92" i="4"/>
  <c r="D92" i="4"/>
  <c r="B92" i="4"/>
  <c r="H91" i="4"/>
  <c r="D91" i="4"/>
  <c r="B91" i="4"/>
  <c r="H90" i="4"/>
  <c r="D90" i="4"/>
  <c r="B90" i="4"/>
  <c r="H89" i="4"/>
  <c r="D89" i="4"/>
  <c r="B89" i="4"/>
  <c r="H88" i="4"/>
  <c r="D88" i="4"/>
  <c r="B88" i="4"/>
  <c r="H87" i="4"/>
  <c r="D87" i="4"/>
  <c r="B87" i="4"/>
  <c r="H86" i="4"/>
  <c r="D86" i="4"/>
  <c r="B86" i="4"/>
  <c r="H85" i="4"/>
  <c r="D85" i="4"/>
  <c r="B85" i="4"/>
  <c r="H84" i="4"/>
  <c r="D84" i="4"/>
  <c r="B84" i="4"/>
  <c r="H83" i="4"/>
  <c r="D83" i="4"/>
  <c r="B83" i="4"/>
  <c r="H82" i="4"/>
  <c r="D82" i="4"/>
  <c r="B82" i="4"/>
  <c r="H81" i="4"/>
  <c r="D81" i="4"/>
  <c r="B81" i="4"/>
  <c r="H80" i="4"/>
  <c r="D80" i="4"/>
  <c r="B80" i="4"/>
  <c r="H79" i="4"/>
  <c r="D79" i="4"/>
  <c r="B79" i="4"/>
  <c r="H78" i="4"/>
  <c r="D78" i="4"/>
  <c r="B78" i="4"/>
  <c r="H77" i="4"/>
  <c r="D77" i="4"/>
  <c r="B77" i="4"/>
  <c r="H76" i="4"/>
  <c r="D76" i="4"/>
  <c r="B76" i="4"/>
  <c r="H75" i="4"/>
  <c r="D75" i="4"/>
  <c r="B75" i="4"/>
  <c r="H74" i="4"/>
  <c r="D74" i="4"/>
  <c r="B74" i="4"/>
  <c r="H73" i="4"/>
  <c r="D73" i="4"/>
  <c r="B73" i="4"/>
  <c r="H72" i="4"/>
  <c r="D72" i="4"/>
  <c r="B72" i="4"/>
  <c r="H71" i="4"/>
  <c r="D71" i="4"/>
  <c r="B71" i="4"/>
  <c r="H70" i="4"/>
  <c r="D70" i="4"/>
  <c r="B70" i="4"/>
  <c r="H69" i="4"/>
  <c r="D69" i="4"/>
  <c r="B69" i="4"/>
  <c r="H68" i="4"/>
  <c r="D68" i="4"/>
  <c r="B68" i="4"/>
  <c r="H67" i="4"/>
  <c r="D67" i="4"/>
  <c r="B67" i="4"/>
  <c r="H66" i="4"/>
  <c r="D66" i="4"/>
  <c r="B66" i="4"/>
  <c r="H65" i="4"/>
  <c r="D65" i="4"/>
  <c r="B65" i="4"/>
  <c r="H64" i="4"/>
  <c r="D64" i="4"/>
  <c r="B64" i="4"/>
  <c r="H63" i="4"/>
  <c r="D63" i="4"/>
  <c r="B63" i="4"/>
  <c r="H62" i="4"/>
  <c r="D62" i="4"/>
  <c r="B62" i="4"/>
  <c r="H61" i="4"/>
  <c r="D61" i="4"/>
  <c r="B61" i="4"/>
  <c r="H60" i="4"/>
  <c r="D60" i="4"/>
  <c r="B60" i="4"/>
  <c r="H59" i="4"/>
  <c r="D59" i="4"/>
  <c r="B59" i="4"/>
  <c r="H58" i="4"/>
  <c r="D58" i="4"/>
  <c r="B58" i="4"/>
  <c r="H57" i="4"/>
  <c r="D57" i="4"/>
  <c r="B57" i="4"/>
  <c r="H56" i="4"/>
  <c r="D56" i="4"/>
  <c r="B56" i="4"/>
  <c r="H55" i="4"/>
  <c r="D55" i="4"/>
  <c r="B55" i="4"/>
  <c r="H54" i="4"/>
  <c r="D54" i="4"/>
  <c r="B54" i="4"/>
  <c r="H53" i="4"/>
  <c r="D53" i="4"/>
  <c r="B53" i="4"/>
  <c r="H52" i="4"/>
  <c r="D52" i="4"/>
  <c r="B52" i="4"/>
  <c r="H51" i="4"/>
  <c r="D51" i="4"/>
  <c r="B51" i="4"/>
  <c r="H50" i="4"/>
  <c r="D50" i="4"/>
  <c r="B50" i="4"/>
  <c r="H49" i="4"/>
  <c r="D49" i="4"/>
  <c r="B49" i="4"/>
  <c r="H48" i="4"/>
  <c r="D48" i="4"/>
  <c r="B48" i="4"/>
  <c r="H47" i="4"/>
  <c r="D47" i="4"/>
  <c r="B47" i="4"/>
  <c r="H46" i="4"/>
  <c r="D46" i="4"/>
  <c r="B46" i="4"/>
  <c r="H45" i="4"/>
  <c r="D45" i="4"/>
  <c r="B45" i="4"/>
  <c r="H44" i="4"/>
  <c r="D44" i="4"/>
  <c r="B44" i="4"/>
  <c r="H43" i="4"/>
  <c r="D43" i="4"/>
  <c r="B43" i="4"/>
  <c r="H42" i="4"/>
  <c r="D42" i="4"/>
  <c r="B42" i="4"/>
  <c r="H41" i="4"/>
  <c r="D41" i="4"/>
  <c r="B41" i="4"/>
  <c r="H40" i="4"/>
  <c r="D40" i="4"/>
  <c r="B40" i="4"/>
  <c r="H39" i="4"/>
  <c r="D39" i="4"/>
  <c r="B39" i="4"/>
  <c r="H38" i="4"/>
  <c r="D38" i="4"/>
  <c r="B38" i="4"/>
  <c r="H37" i="4"/>
  <c r="D37" i="4"/>
  <c r="B37" i="4"/>
  <c r="H36" i="4"/>
  <c r="D36" i="4"/>
  <c r="B36" i="4"/>
  <c r="H35" i="4"/>
  <c r="D35" i="4"/>
  <c r="B35" i="4"/>
  <c r="H34" i="4"/>
  <c r="D34" i="4"/>
  <c r="B34" i="4"/>
  <c r="H33" i="4"/>
  <c r="D33" i="4"/>
  <c r="B33" i="4"/>
  <c r="H32" i="4"/>
  <c r="D32" i="4"/>
  <c r="B32" i="4"/>
  <c r="H31" i="4"/>
  <c r="D31" i="4"/>
  <c r="B31" i="4"/>
  <c r="H30" i="4"/>
  <c r="D30" i="4"/>
  <c r="B30" i="4"/>
  <c r="H29" i="4"/>
  <c r="D29" i="4"/>
  <c r="B29" i="4"/>
  <c r="H28" i="4"/>
  <c r="D28" i="4"/>
  <c r="B28" i="4"/>
  <c r="H27" i="4"/>
  <c r="D27" i="4"/>
  <c r="B27" i="4"/>
  <c r="H26" i="4"/>
  <c r="D26" i="4"/>
  <c r="B26" i="4"/>
  <c r="H25" i="4"/>
  <c r="D25" i="4"/>
  <c r="B25" i="4"/>
  <c r="H24" i="4"/>
  <c r="D24" i="4"/>
  <c r="B24" i="4"/>
  <c r="H23" i="4"/>
  <c r="D23" i="4"/>
  <c r="B23" i="4"/>
  <c r="H22" i="4"/>
  <c r="D22" i="4"/>
  <c r="B22" i="4"/>
  <c r="H21" i="4"/>
  <c r="D21" i="4"/>
  <c r="B21" i="4"/>
  <c r="H20" i="4"/>
  <c r="D20" i="4"/>
  <c r="B20" i="4"/>
  <c r="H19" i="4"/>
  <c r="D19" i="4"/>
  <c r="B19" i="4"/>
  <c r="H18" i="4"/>
  <c r="D18" i="4"/>
  <c r="B18" i="4"/>
  <c r="H17" i="4"/>
  <c r="D17" i="4"/>
  <c r="B17" i="4"/>
  <c r="H16" i="4"/>
  <c r="D16" i="4"/>
  <c r="B16" i="4"/>
  <c r="H15" i="4"/>
  <c r="D15" i="4"/>
  <c r="B15" i="4"/>
  <c r="H14" i="4"/>
  <c r="D14" i="4"/>
  <c r="B14" i="4"/>
  <c r="H13" i="4"/>
  <c r="D13" i="4"/>
  <c r="B13" i="4"/>
  <c r="H12" i="4"/>
  <c r="D12" i="4"/>
  <c r="B12" i="4"/>
  <c r="H11" i="4"/>
  <c r="D11" i="4"/>
  <c r="B11" i="4"/>
  <c r="H7" i="4"/>
  <c r="H5" i="4"/>
  <c r="H4" i="4"/>
  <c r="D5" i="1"/>
  <c r="D8" i="1"/>
  <c r="D11" i="1"/>
  <c r="C30" i="1"/>
  <c r="D21" i="1"/>
  <c r="C31" i="1"/>
  <c r="C32" i="1"/>
  <c r="C33" i="1"/>
  <c r="F30" i="1"/>
  <c r="F31" i="1"/>
  <c r="F32" i="1"/>
  <c r="F33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N20" i="1"/>
  <c r="N21" i="1"/>
  <c r="N22" i="1"/>
  <c r="D22" i="1"/>
  <c r="G10" i="1"/>
  <c r="G11" i="1"/>
  <c r="G13" i="1"/>
  <c r="G14" i="1"/>
  <c r="G15" i="1"/>
  <c r="G16" i="1"/>
  <c r="G18" i="1"/>
  <c r="G19" i="1"/>
  <c r="G5" i="1"/>
  <c r="H5" i="1"/>
  <c r="G6" i="1"/>
  <c r="H6" i="1"/>
  <c r="G7" i="1"/>
  <c r="H7" i="1"/>
  <c r="G8" i="1"/>
  <c r="H8" i="1"/>
  <c r="G9" i="1"/>
  <c r="H9" i="1"/>
  <c r="H10" i="1"/>
  <c r="H11" i="1"/>
  <c r="G12" i="1"/>
  <c r="H12" i="1"/>
  <c r="H13" i="1"/>
  <c r="H14" i="1"/>
  <c r="H15" i="1"/>
  <c r="H16" i="1"/>
  <c r="G17" i="1"/>
  <c r="H17" i="1"/>
  <c r="H18" i="1"/>
  <c r="H19" i="1"/>
  <c r="G20" i="1"/>
  <c r="H20" i="1"/>
  <c r="G21" i="1"/>
  <c r="H21" i="1"/>
  <c r="H22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</calcChain>
</file>

<file path=xl/sharedStrings.xml><?xml version="1.0" encoding="utf-8"?>
<sst xmlns="http://schemas.openxmlformats.org/spreadsheetml/2006/main" count="158" uniqueCount="78">
  <si>
    <t>LOAN BREAKDOWN</t>
  </si>
  <si>
    <t>#</t>
  </si>
  <si>
    <t>Loan Type</t>
  </si>
  <si>
    <t>Loan Balance</t>
  </si>
  <si>
    <t>Loan Ratio</t>
  </si>
  <si>
    <t>Weight Avg</t>
  </si>
  <si>
    <t xml:space="preserve"> Plan</t>
  </si>
  <si>
    <t># Years</t>
  </si>
  <si>
    <t>Mo PMT</t>
  </si>
  <si>
    <t>Direct Stafford Unsubsizized</t>
  </si>
  <si>
    <t>Fixed</t>
  </si>
  <si>
    <t>Direct Stafford Subsidized</t>
  </si>
  <si>
    <t>Perkins</t>
  </si>
  <si>
    <t>TOTAL</t>
  </si>
  <si>
    <t>AVG RATE</t>
  </si>
  <si>
    <t>Extended</t>
  </si>
  <si>
    <t xml:space="preserve">Perkins </t>
  </si>
  <si>
    <t>FFEL Unsubsidized</t>
  </si>
  <si>
    <t>STD 10 YR</t>
  </si>
  <si>
    <t>STD 25 YR</t>
  </si>
  <si>
    <t>IBR</t>
  </si>
  <si>
    <t>PAYE</t>
  </si>
  <si>
    <t>REPAYE</t>
  </si>
  <si>
    <t>Starting Repayment Balance:</t>
  </si>
  <si>
    <t>Interest rate (Wtd Avg):</t>
  </si>
  <si>
    <t>1st Year Monthly Payment:</t>
  </si>
  <si>
    <t>Years to Repay:</t>
  </si>
  <si>
    <t>10 years</t>
  </si>
  <si>
    <t>25 years</t>
  </si>
  <si>
    <t>Principal Forgiven:</t>
  </si>
  <si>
    <t>Unpaid Interest Forgiven:</t>
  </si>
  <si>
    <t>Amount Forgiven: </t>
  </si>
  <si>
    <t>Effective Interest Rate: 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</si>
  <si>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</si>
  <si>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</si>
  <si>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</si>
  <si>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</si>
  <si>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</si>
  <si>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</si>
  <si>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</si>
  <si>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</si>
  <si>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</si>
  <si>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</si>
  <si>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Public Service Loan Forgiveness (PSLF) -- Summary of Projections</t>
  </si>
  <si>
    <t>Total Monthly Loan Payments a:</t>
  </si>
  <si>
    <t>Taxes on Forgiveness (25%) b: </t>
  </si>
  <si>
    <t>Total Cost of Loan a + b: </t>
  </si>
  <si>
    <t>Rate Type</t>
  </si>
  <si>
    <t>Int Rate</t>
  </si>
  <si>
    <t>Balance</t>
  </si>
  <si>
    <t>Rate</t>
  </si>
  <si>
    <t>Direct</t>
  </si>
  <si>
    <t>SUMMARY BY LOAN TYPE</t>
  </si>
  <si>
    <t>FFEL</t>
  </si>
  <si>
    <t>PMT Plan</t>
  </si>
  <si>
    <t>Grace</t>
  </si>
  <si>
    <t>Type</t>
  </si>
  <si>
    <t>Annual Interest Rate</t>
  </si>
  <si>
    <t>Total Interest</t>
  </si>
  <si>
    <t>Interest</t>
  </si>
  <si>
    <t>Principal</t>
  </si>
  <si>
    <t>Loan Amortization Schedule</t>
  </si>
  <si>
    <t>Enter Values</t>
  </si>
  <si>
    <t>Loan Summary</t>
  </si>
  <si>
    <t>Purchase Price</t>
  </si>
  <si>
    <t>Scheduled payment</t>
  </si>
  <si>
    <t>Down Pymt %</t>
  </si>
  <si>
    <t>No of Payments</t>
  </si>
  <si>
    <t>Down Pymt $</t>
  </si>
  <si>
    <t>Loan Ammount</t>
  </si>
  <si>
    <t>Interest Only Payment</t>
  </si>
  <si>
    <t>Loan Period in Years</t>
  </si>
  <si>
    <t>Loan Start Date</t>
  </si>
  <si>
    <t>Pmt. No.</t>
  </si>
  <si>
    <t>Payment Date</t>
  </si>
  <si>
    <t>Scheduled Payment</t>
  </si>
  <si>
    <t>Ending Balance</t>
  </si>
  <si>
    <t>Cumulative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</si>
</sst>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164" formatCode="&quot;$&quot;#,##0"/>
    <numFmt numFmtId="168" formatCode="&quot;$&quot;#,##0.00;&quot;$&quot;\(#,##0.00\)"/>
    <numFmt numFmtId="173" formatCode="&quot;$&quot;#,##0;&quot;$&quot;\(#,##0\)"/>
    <numFmt numFmtId="174" formatCode="&quot;$&quot;#,##0.00"/>
    <numFmt numFmtId="175" formatCode="m/d/yyyy\ h:mm:ss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3366FF"/>
      <name val="Calibri"/>
      <scheme val="minor"/>
    </font>
    <font>
      <b/>
      <u/>
      <sz val="14"/>
      <color rgb="FF3366FF"/>
      <name val="Calibri"/>
      <scheme val="minor"/>
    </font>
    <font>
      <sz val="14"/>
      <color rgb="FF3366FF"/>
      <name val="Calibri"/>
      <scheme val="minor"/>
    </font>
    <font>
      <b/>
      <i/>
      <sz val="14"/>
      <color rgb="FF3366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scheme val="minor"/>
    </font>
    <font>
      <b/>
      <sz val="18"/>
      <color theme="1"/>
      <name val="Calibri"/>
      <scheme val="minor"/>
    </font>
    <font>
      <b/>
      <sz val="16"/>
      <color rgb="FF414141"/>
      <name val="ProximaNovaLtSemibold"/>
    </font>
    <font>
      <sz val="16"/>
      <color rgb="FF333333"/>
      <name val="ProximaNovaRgRegular"/>
    </font>
    <font>
      <sz val="8"/>
      <name val="Calibri"/>
      <family val="2"/>
      <scheme val="minor"/>
    </font>
    <font>
      <sz val="14"/>
      <color rgb="FF3366FF"/>
      <name val="Calibri"/>
    </font>
    <font>
      <b/>
      <sz val="14"/>
      <color rgb="FF3366FF"/>
      <name val="Calibri"/>
    </font>
    <font>
      <b/>
      <u/>
      <sz val="14"/>
      <color rgb="FF3366FF"/>
      <name val="Calibri"/>
    </font>
    <font>
      <sz val="12"/>
      <color rgb="FF3366FF"/>
      <name val="Calibri"/>
    </font>
    <font>
      <b/>
      <sz val="16"/>
      <name val="ProximaNovaLtSemibold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24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5" fillId="0" borderId="2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7" xfId="0" applyFont="1" applyFill="1" applyBorder="1"/>
    <xf numFmtId="164" fontId="6" fillId="0" borderId="7" xfId="0" applyNumberFormat="1" applyFont="1" applyFill="1" applyBorder="1"/>
    <xf numFmtId="10" fontId="6" fillId="0" borderId="7" xfId="0" applyNumberFormat="1" applyFont="1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6" fontId="6" fillId="0" borderId="9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0" xfId="0" applyNumberFormat="1" applyFont="1" applyFill="1" applyBorder="1"/>
    <xf numFmtId="10" fontId="6" fillId="0" borderId="10" xfId="0" applyNumberFormat="1" applyFont="1" applyFill="1" applyBorder="1"/>
    <xf numFmtId="6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6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/>
    <xf numFmtId="164" fontId="6" fillId="0" borderId="13" xfId="0" applyNumberFormat="1" applyFont="1" applyFill="1" applyBorder="1"/>
    <xf numFmtId="10" fontId="6" fillId="0" borderId="13" xfId="0" applyNumberFormat="1" applyFont="1" applyFill="1" applyBorder="1"/>
    <xf numFmtId="0" fontId="6" fillId="0" borderId="13" xfId="0" applyFont="1" applyFill="1" applyBorder="1" applyAlignment="1">
      <alignment horizontal="center"/>
    </xf>
    <xf numFmtId="6" fontId="6" fillId="0" borderId="1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/>
    <xf numFmtId="164" fontId="7" fillId="0" borderId="25" xfId="0" applyNumberFormat="1" applyFont="1" applyFill="1" applyBorder="1"/>
    <xf numFmtId="10" fontId="7" fillId="0" borderId="25" xfId="0" applyNumberFormat="1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1" xfId="0" applyFont="1" applyBorder="1"/>
    <xf numFmtId="0" fontId="13" fillId="0" borderId="16" xfId="0" applyFont="1" applyBorder="1"/>
    <xf numFmtId="6" fontId="13" fillId="0" borderId="0" xfId="0" applyNumberFormat="1" applyFont="1" applyBorder="1"/>
    <xf numFmtId="6" fontId="13" fillId="0" borderId="17" xfId="0" applyNumberFormat="1" applyFont="1" applyBorder="1"/>
    <xf numFmtId="10" fontId="13" fillId="0" borderId="0" xfId="0" applyNumberFormat="1" applyFont="1" applyBorder="1"/>
    <xf numFmtId="10" fontId="13" fillId="0" borderId="17" xfId="0" applyNumberFormat="1" applyFont="1" applyBorder="1"/>
    <xf numFmtId="6" fontId="13" fillId="0" borderId="0" xfId="0" applyNumberFormat="1" applyFont="1" applyBorder="1" applyAlignment="1">
      <alignment horizontal="right"/>
    </xf>
    <xf numFmtId="6" fontId="13" fillId="0" borderId="17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8" xfId="0" applyFont="1" applyBorder="1"/>
    <xf numFmtId="10" fontId="13" fillId="0" borderId="19" xfId="0" applyNumberFormat="1" applyFont="1" applyBorder="1"/>
    <xf numFmtId="10" fontId="13" fillId="0" borderId="20" xfId="0" applyNumberFormat="1" applyFont="1" applyBorder="1"/>
    <xf numFmtId="164" fontId="0" fillId="0" borderId="0" xfId="0" applyNumberFormat="1"/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5" fillId="0" borderId="23" xfId="0" applyFont="1" applyFill="1" applyBorder="1"/>
    <xf numFmtId="164" fontId="15" fillId="0" borderId="10" xfId="0" applyNumberFormat="1" applyFont="1" applyFill="1" applyBorder="1"/>
    <xf numFmtId="10" fontId="15" fillId="0" borderId="10" xfId="0" applyNumberFormat="1" applyFont="1" applyFill="1" applyBorder="1"/>
    <xf numFmtId="0" fontId="15" fillId="0" borderId="10" xfId="0" applyFont="1" applyFill="1" applyBorder="1"/>
    <xf numFmtId="6" fontId="15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/>
    <xf numFmtId="164" fontId="16" fillId="0" borderId="12" xfId="0" applyNumberFormat="1" applyFont="1" applyFill="1" applyBorder="1"/>
    <xf numFmtId="0" fontId="16" fillId="0" borderId="12" xfId="0" applyFont="1" applyFill="1" applyBorder="1"/>
    <xf numFmtId="6" fontId="16" fillId="0" borderId="32" xfId="0" applyNumberFormat="1" applyFont="1" applyFill="1" applyBorder="1" applyAlignment="1">
      <alignment horizontal="center"/>
    </xf>
    <xf numFmtId="0" fontId="18" fillId="0" borderId="0" xfId="0" applyFont="1"/>
    <xf numFmtId="0" fontId="3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10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/>
    </xf>
    <xf numFmtId="0" fontId="21" fillId="2" borderId="33" xfId="0" applyFont="1" applyFill="1" applyBorder="1" applyAlignment="1">
      <alignment horizontal="center"/>
    </xf>
    <xf numFmtId="0" fontId="22" fillId="0" borderId="33" xfId="0" applyFont="1" applyBorder="1" applyAlignment="1">
      <alignment wrapText="1"/>
    </xf>
    <xf numFmtId="0" fontId="0" fillId="2" borderId="34" xfId="0" applyFont="1" applyFill="1" applyBorder="1" applyAlignment="1">
      <alignment horizontal="left"/>
    </xf>
    <xf numFmtId="173" fontId="0" fillId="2" borderId="34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34" xfId="0" applyFont="1" applyFill="1" applyBorder="1" applyAlignment="1">
      <alignment horizontal="left" wrapText="1"/>
    </xf>
    <xf numFmtId="174" fontId="0" fillId="3" borderId="34" xfId="0" applyNumberFormat="1" applyFont="1" applyFill="1" applyBorder="1" applyAlignment="1">
      <alignment horizontal="right"/>
    </xf>
    <xf numFmtId="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3" fontId="0" fillId="3" borderId="0" xfId="0" applyNumberFormat="1" applyFont="1" applyFill="1" applyAlignment="1">
      <alignment horizontal="right"/>
    </xf>
    <xf numFmtId="173" fontId="0" fillId="3" borderId="0" xfId="0" applyNumberFormat="1" applyFont="1" applyFill="1" applyAlignment="1">
      <alignment horizontal="right"/>
    </xf>
    <xf numFmtId="174" fontId="0" fillId="3" borderId="0" xfId="0" applyNumberFormat="1" applyFont="1" applyFill="1" applyAlignment="1">
      <alignment horizontal="right"/>
    </xf>
    <xf numFmtId="168" fontId="0" fillId="3" borderId="0" xfId="0" applyNumberFormat="1" applyFont="1" applyFill="1" applyAlignment="1">
      <alignment horizontal="right"/>
    </xf>
    <xf numFmtId="17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174" fontId="21" fillId="2" borderId="0" xfId="0" applyNumberFormat="1" applyFont="1" applyFill="1" applyAlignment="1">
      <alignment horizontal="right"/>
    </xf>
    <xf numFmtId="14" fontId="0" fillId="2" borderId="0" xfId="0" applyNumberFormat="1" applyFont="1" applyFill="1" applyAlignment="1">
      <alignment horizontal="right"/>
    </xf>
    <xf numFmtId="0" fontId="20" fillId="4" borderId="0" xfId="0" applyFont="1" applyFill="1" applyAlignment="1">
      <alignment horizontal="center" vertical="center" wrapText="1"/>
    </xf>
    <xf numFmtId="175" fontId="20" fillId="4" borderId="0" xfId="0" applyNumberFormat="1" applyFont="1" applyFill="1" applyAlignment="1">
      <alignment horizontal="center" vertical="center" wrapText="1"/>
    </xf>
    <xf numFmtId="168" fontId="0" fillId="2" borderId="0" xfId="0" applyNumberFormat="1" applyFont="1" applyFill="1" applyAlignment="1">
      <alignment horizontal="right"/>
    </xf>
    <xf numFmtId="174" fontId="22" fillId="0" borderId="0" xfId="0" applyNumberFormat="1" applyFont="1" applyAlignment="1">
      <alignment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/>
    <xf numFmtId="0" fontId="0" fillId="5" borderId="0" xfId="0" applyFont="1" applyFill="1" applyAlignment="1">
      <alignment horizontal="left"/>
    </xf>
    <xf numFmtId="0" fontId="0" fillId="6" borderId="0" xfId="0" applyFont="1" applyFill="1" applyAlignment="1"/>
    <xf numFmtId="0" fontId="0" fillId="6" borderId="0" xfId="0" applyFont="1" applyFill="1" applyAlignment="1">
      <alignment horizontal="left"/>
    </xf>
    <xf numFmtId="9" fontId="0" fillId="2" borderId="0" xfId="13" applyFont="1" applyFill="1" applyAlignment="1">
      <alignment horizontal="right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13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none"/>
      </font>
      <numFmt numFmtId="10" formatCode="&quot;$&quot;#,##0;[Red]\-&quot;$&quot;#,##0"/>
      <fill>
        <patternFill patternType="none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none"/>
      </font>
      <fill>
        <patternFill patternType="none">
          <fgColor indexed="64"/>
          <bgColor rgb="FFFFFF0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color rgb="FF3366FF"/>
        <name val="Calibri"/>
        <scheme val="none"/>
      </font>
      <fill>
        <patternFill patternType="none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none"/>
      </font>
      <numFmt numFmtId="164" formatCode="&quot;$&quot;#,##0"/>
      <fill>
        <patternFill patternType="none">
          <fgColor indexed="64"/>
          <bgColor rgb="FFFFFF0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none"/>
      </font>
      <fill>
        <patternFill patternType="none">
          <fgColor indexed="64"/>
          <bgColor rgb="FFFFFF0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vertAlign val="baseline"/>
        <color rgb="FF3366FF"/>
        <name val="Calibri"/>
        <scheme val="none"/>
      </font>
      <fill>
        <patternFill patternType="none">
          <fgColor indexed="64"/>
          <bgColor rgb="FFFFFF00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none"/>
      </font>
      <fill>
        <patternFill patternType="none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numFmt numFmtId="10" formatCode="&quot;$&quot;#,##0;[Red]\-&quot;$&quot;#,##0"/>
      <fill>
        <patternFill patternType="none">
          <fgColor indexed="64"/>
          <bgColor rgb="FF4DD6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fill>
        <patternFill patternType="none">
          <fgColor indexed="64"/>
          <bgColor rgb="FF4DD6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fill>
        <patternFill patternType="none">
          <fgColor indexed="64"/>
          <bgColor rgb="FF4DD6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fill>
        <patternFill patternType="none">
          <fgColor indexed="64"/>
          <bgColor rgb="FF4DD6FF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fill>
        <patternFill patternType="none">
          <fgColor indexed="64"/>
          <bgColor rgb="FF4DD6FF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numFmt numFmtId="14" formatCode="0.00%"/>
      <fill>
        <patternFill patternType="none">
          <fgColor indexed="64"/>
          <bgColor rgb="FF4DD6FF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numFmt numFmtId="14" formatCode="0.00%"/>
      <fill>
        <patternFill patternType="none">
          <fgColor indexed="64"/>
          <bgColor rgb="FF4DD6FF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numFmt numFmtId="164" formatCode="&quot;$&quot;#,##0"/>
      <fill>
        <patternFill patternType="none">
          <fgColor indexed="64"/>
          <bgColor rgb="FF4DD6FF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fill>
        <patternFill patternType="none">
          <fgColor indexed="64"/>
          <bgColor rgb="FF4DD6FF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66FF"/>
        <name val="Calibri"/>
        <scheme val="minor"/>
      </font>
      <fill>
        <patternFill patternType="none">
          <fgColor indexed="64"/>
          <bgColor rgb="FF4DD6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vertAlign val="baseline"/>
        <sz val="14"/>
        <color rgb="FF3366FF"/>
        <name val="Calibri"/>
        <scheme val="minor"/>
      </font>
      <fill>
        <patternFill patternType="none">
          <fgColor indexed="64"/>
          <bgColor rgb="FF4DD6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rgb="FF4DD6FF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Cost</a:t>
            </a:r>
            <a:r>
              <a:rPr lang="en-US" baseline="0"/>
              <a:t> of Loan</a:t>
            </a:r>
            <a:r>
              <a:rPr lang="en-US"/>
              <a:t> 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'PSLF Table'!$B$8</c:f>
              <c:strCache>
                <c:ptCount val="1"/>
                <c:pt idx="0">
                  <c:v>Total Monthly Loan Payments a:</c:v>
                </c:pt>
              </c:strCache>
            </c:strRef>
          </c:tx>
          <c:invertIfNegative val="0"/>
          <c:cat>
            <c:strRef>
              <c:f>'PSLF Table'!$C$3:$G$3</c:f>
              <c:strCache>
                <c:ptCount val="5"/>
                <c:pt idx="0">
                  <c:v>STD 10 YR</c:v>
                </c:pt>
                <c:pt idx="1">
                  <c:v>STD 25 YR</c:v>
                </c:pt>
                <c:pt idx="2">
                  <c:v>IBR</c:v>
                </c:pt>
                <c:pt idx="3">
                  <c:v>PAYE</c:v>
                </c:pt>
                <c:pt idx="4">
                  <c:v>REPAYE</c:v>
                </c:pt>
              </c:strCache>
            </c:strRef>
          </c:cat>
          <c:val>
            <c:numRef>
              <c:f>'PSLF Table'!$C$8:$G$8</c:f>
              <c:numCache>
                <c:formatCode>"$"#,##0;[Red]\-"$"#,##0</c:formatCode>
                <c:ptCount val="5"/>
                <c:pt idx="0">
                  <c:v>83382.0</c:v>
                </c:pt>
                <c:pt idx="1">
                  <c:v>113287.0</c:v>
                </c:pt>
                <c:pt idx="2">
                  <c:v>55332.0</c:v>
                </c:pt>
                <c:pt idx="3">
                  <c:v>36888.0</c:v>
                </c:pt>
                <c:pt idx="4">
                  <c:v>36888.0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87756072"/>
        <c:axId val="-2087761688"/>
        <c:axId val="0"/>
      </c:bar3DChart>
      <c:catAx>
        <c:axId val="-20877560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7761688"/>
        <c:crosses val="autoZero"/>
        <c:auto val="1"/>
        <c:lblAlgn val="ctr"/>
        <c:lblOffset val="100"/>
        <c:noMultiLvlLbl val="0"/>
      </c:catAx>
      <c:valAx>
        <c:axId val="-2087761688"/>
        <c:scaling>
          <c:orientation val="minMax"/>
        </c:scaling>
        <c:delete val="0"/>
        <c:axPos val="l"/>
        <c:majorGridlines/>
        <c:numFmt formatCode="&quot;$&quot;#,##0;[Red]\-&quot;$&quot;#,##0" sourceLinked="1"/>
        <c:majorTickMark val="out"/>
        <c:minorTickMark val="none"/>
        <c:tickLblPos val="nextTo"/>
        <c:crossAx val="-2087756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1st Year Monthly Payment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'PSLF Table'!$B$6</c:f>
              <c:strCache>
                <c:ptCount val="1"/>
                <c:pt idx="0">
                  <c:v>1st Year Monthly Payment:</c:v>
                </c:pt>
              </c:strCache>
            </c:strRef>
          </c:tx>
          <c:invertIfNegative val="0"/>
          <c:cat>
            <c:strRef>
              <c:f>'PSLF Table'!$C$3:$G$3</c:f>
              <c:strCache>
                <c:ptCount val="5"/>
                <c:pt idx="0">
                  <c:v>STD 10 YR</c:v>
                </c:pt>
                <c:pt idx="1">
                  <c:v>STD 25 YR</c:v>
                </c:pt>
                <c:pt idx="2">
                  <c:v>IBR</c:v>
                </c:pt>
                <c:pt idx="3">
                  <c:v>PAYE</c:v>
                </c:pt>
                <c:pt idx="4">
                  <c:v>REPAYE</c:v>
                </c:pt>
              </c:strCache>
            </c:strRef>
          </c:cat>
          <c:val>
            <c:numRef>
              <c:f>'PSLF Table'!$C$6:$G$6</c:f>
              <c:numCache>
                <c:formatCode>"$"#,##0;[Red]\-"$"#,##0</c:formatCode>
                <c:ptCount val="5"/>
                <c:pt idx="0">
                  <c:v>695.0</c:v>
                </c:pt>
                <c:pt idx="1">
                  <c:v>378.0</c:v>
                </c:pt>
                <c:pt idx="2">
                  <c:v>394.0</c:v>
                </c:pt>
                <c:pt idx="3">
                  <c:v>263.0</c:v>
                </c:pt>
                <c:pt idx="4">
                  <c:v>263.0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4722360"/>
        <c:axId val="-2124440504"/>
        <c:axId val="0"/>
      </c:bar3DChart>
      <c:catAx>
        <c:axId val="-21247223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4440504"/>
        <c:crosses val="autoZero"/>
        <c:auto val="1"/>
        <c:lblAlgn val="ctr"/>
        <c:lblOffset val="100"/>
        <c:noMultiLvlLbl val="0"/>
      </c:catAx>
      <c:valAx>
        <c:axId val="-2124440504"/>
        <c:scaling>
          <c:orientation val="minMax"/>
        </c:scaling>
        <c:delete val="0"/>
        <c:axPos val="l"/>
        <c:majorGridlines/>
        <c:numFmt formatCode="&quot;$&quot;#,##0;[Red]\-&quot;$&quot;#,##0" sourceLinked="1"/>
        <c:majorTickMark val="out"/>
        <c:minorTickMark val="none"/>
        <c:tickLblPos val="nextTo"/>
        <c:crossAx val="-2124722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1</xdr:row>
      <xdr:rowOff>152400</xdr:rowOff>
    </xdr:from>
    <xdr:to>
      <xdr:col>10</xdr:col>
      <xdr:colOff>444500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406400</xdr:colOff>
      <xdr:row>22</xdr:row>
      <xdr:rowOff>69850</xdr:rowOff>
    </xdr:from>
    <xdr:to>
      <xdr:col>10</xdr:col>
      <xdr:colOff>444500</xdr:colOff>
      <xdr:row>38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Snider/Downloads/loan-amortization-schedule_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Payment_Opt1"/>
      <sheetName val="Payment_Opt2"/>
      <sheetName val="Help"/>
      <sheetName val="©"/>
    </sheetNames>
    <sheetDataSet>
      <sheetData sheetId="0">
        <row r="16">
          <cell r="D16">
            <v>12</v>
          </cell>
        </row>
        <row r="17">
          <cell r="D17">
            <v>12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B3:K22" totalsRowShown="0" headerRowDxfId="22" dataDxfId="20" headerRowBorderDxfId="21" tableBorderDxfId="19">
  <autoFilter ref="B3:K22"/>
  <tableColumns count="10">
    <tableColumn id="1" name="Column1" dataDxfId="18"/>
    <tableColumn id="2" name="Column2" dataDxfId="17"/>
    <tableColumn id="3" name="Column3" dataDxfId="16"/>
    <tableColumn id="4" name="Column4" dataDxfId="15"/>
    <tableColumn id="5" name="Column5" dataDxfId="14"/>
    <tableColumn id="6" name="Column6" dataDxfId="13"/>
    <tableColumn id="7" name="Column7" dataDxfId="12"/>
    <tableColumn id="8" name="Column8" dataDxfId="11"/>
    <tableColumn id="9" name="Column9" dataDxfId="10"/>
    <tableColumn id="10" name="Column10" dataDxfId="9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8:F33" totalsRowShown="0" headerRowDxfId="8" dataDxfId="6" headerRowBorderDxfId="7" tableBorderDxfId="5">
  <autoFilter ref="B28:F33"/>
  <tableColumns count="5">
    <tableColumn id="1" name="Column1" dataDxfId="4"/>
    <tableColumn id="2" name="Column2" dataDxfId="3"/>
    <tableColumn id="3" name="Column3" dataDxfId="2"/>
    <tableColumn id="4" name="Column4" dataDxfId="1"/>
    <tableColumn id="5" name="Column5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34"/>
  <sheetViews>
    <sheetView tabSelected="1" workbookViewId="0">
      <selection activeCell="C25" sqref="C25"/>
    </sheetView>
  </sheetViews>
  <sheetFormatPr baseColWidth="10" defaultRowHeight="15" x14ac:dyDescent="0"/>
  <cols>
    <col min="1" max="1" width="6.1640625" customWidth="1"/>
    <col min="2" max="2" width="10.5" customWidth="1"/>
    <col min="3" max="3" width="28.6640625" customWidth="1"/>
    <col min="4" max="4" width="14" bestFit="1" customWidth="1"/>
    <col min="5" max="9" width="12.33203125" customWidth="1"/>
    <col min="10" max="10" width="9" customWidth="1"/>
    <col min="11" max="11" width="9.83203125" customWidth="1"/>
  </cols>
  <sheetData>
    <row r="1" spans="2:14" ht="16" thickBot="1"/>
    <row r="2" spans="2:14" ht="19" thickBot="1">
      <c r="B2" s="73" t="s">
        <v>0</v>
      </c>
      <c r="C2" s="74"/>
      <c r="D2" s="74"/>
      <c r="E2" s="74"/>
      <c r="F2" s="74"/>
      <c r="G2" s="74"/>
      <c r="H2" s="74"/>
      <c r="I2" s="74"/>
      <c r="J2" s="74"/>
      <c r="K2" s="75"/>
    </row>
    <row r="3" spans="2:14" ht="19" hidden="1" thickBot="1">
      <c r="B3" s="31" t="s">
        <v>33</v>
      </c>
      <c r="C3" s="31" t="s">
        <v>34</v>
      </c>
      <c r="D3" s="31" t="s">
        <v>35</v>
      </c>
      <c r="E3" s="31" t="s">
        <v>36</v>
      </c>
      <c r="F3" s="31" t="s">
        <v>37</v>
      </c>
      <c r="G3" s="31" t="s">
        <v>38</v>
      </c>
      <c r="H3" s="31" t="s">
        <v>39</v>
      </c>
      <c r="I3" s="31" t="s">
        <v>40</v>
      </c>
      <c r="J3" s="31" t="s">
        <v>41</v>
      </c>
      <c r="K3" s="32" t="s">
        <v>42</v>
      </c>
    </row>
    <row r="4" spans="2:14" ht="19" thickBot="1">
      <c r="B4" s="1" t="s">
        <v>1</v>
      </c>
      <c r="C4" s="2" t="s">
        <v>2</v>
      </c>
      <c r="D4" s="66" t="s">
        <v>3</v>
      </c>
      <c r="E4" s="67" t="s">
        <v>48</v>
      </c>
      <c r="F4" s="67" t="s">
        <v>47</v>
      </c>
      <c r="G4" s="2" t="s">
        <v>4</v>
      </c>
      <c r="H4" s="2" t="s">
        <v>5</v>
      </c>
      <c r="I4" s="2" t="s">
        <v>6</v>
      </c>
      <c r="J4" s="3" t="s">
        <v>7</v>
      </c>
      <c r="K4" s="4" t="s">
        <v>8</v>
      </c>
      <c r="M4" s="46"/>
    </row>
    <row r="5" spans="2:14" ht="18">
      <c r="B5" s="5">
        <v>1</v>
      </c>
      <c r="C5" s="6" t="s">
        <v>9</v>
      </c>
      <c r="D5" s="7">
        <f>3125+122</f>
        <v>3247</v>
      </c>
      <c r="E5" s="8">
        <v>4.2900000000000001E-2</v>
      </c>
      <c r="F5" s="8" t="s">
        <v>10</v>
      </c>
      <c r="G5" s="6">
        <f t="shared" ref="G5:G21" si="0">D5/D$22</f>
        <v>4.897214304028475E-2</v>
      </c>
      <c r="H5" s="6">
        <f>E5*G5</f>
        <v>2.100904936428216E-3</v>
      </c>
      <c r="I5" s="9" t="s">
        <v>15</v>
      </c>
      <c r="J5" s="10">
        <v>10</v>
      </c>
      <c r="K5" s="11"/>
      <c r="M5" s="60">
        <f t="shared" ref="M5:M19" si="1">D5/C$30</f>
        <v>5.7515853615332839E-2</v>
      </c>
      <c r="N5" s="60">
        <f>E5*M5</f>
        <v>2.467430120097779E-3</v>
      </c>
    </row>
    <row r="6" spans="2:14" ht="18">
      <c r="B6" s="12">
        <f>B5+1</f>
        <v>2</v>
      </c>
      <c r="C6" s="13" t="s">
        <v>11</v>
      </c>
      <c r="D6" s="14">
        <v>2125</v>
      </c>
      <c r="E6" s="15">
        <v>4.2900000000000001E-2</v>
      </c>
      <c r="F6" s="8" t="s">
        <v>10</v>
      </c>
      <c r="G6" s="6">
        <f t="shared" si="0"/>
        <v>3.2049831832647091E-2</v>
      </c>
      <c r="H6" s="13">
        <f t="shared" ref="H6:H21" si="2">E6*G6</f>
        <v>1.3749377856205603E-3</v>
      </c>
      <c r="I6" s="9" t="s">
        <v>15</v>
      </c>
      <c r="J6" s="10">
        <v>10</v>
      </c>
      <c r="K6" s="16"/>
      <c r="M6" s="60">
        <f t="shared" si="1"/>
        <v>3.764126545506076E-2</v>
      </c>
      <c r="N6" s="60">
        <f t="shared" ref="N6:N21" si="3">E6*M6</f>
        <v>1.6148102880221065E-3</v>
      </c>
    </row>
    <row r="7" spans="2:14" ht="18">
      <c r="B7" s="12">
        <f t="shared" ref="B7:B17" si="4">B6+1</f>
        <v>3</v>
      </c>
      <c r="C7" s="13" t="s">
        <v>9</v>
      </c>
      <c r="D7" s="14">
        <v>11827</v>
      </c>
      <c r="E7" s="15">
        <v>4.2900000000000001E-2</v>
      </c>
      <c r="F7" s="8" t="s">
        <v>10</v>
      </c>
      <c r="G7" s="6">
        <f t="shared" si="0"/>
        <v>0.17837805227516101</v>
      </c>
      <c r="H7" s="13">
        <f t="shared" si="2"/>
        <v>7.6524184426044074E-3</v>
      </c>
      <c r="I7" s="9" t="s">
        <v>15</v>
      </c>
      <c r="J7" s="10">
        <v>10</v>
      </c>
      <c r="K7" s="16"/>
      <c r="M7" s="60">
        <f t="shared" si="1"/>
        <v>0.20949799837035463</v>
      </c>
      <c r="N7" s="60">
        <f t="shared" si="3"/>
        <v>8.9874641300882133E-3</v>
      </c>
    </row>
    <row r="8" spans="2:14" ht="18">
      <c r="B8" s="12">
        <f t="shared" si="4"/>
        <v>4</v>
      </c>
      <c r="C8" s="13" t="s">
        <v>9</v>
      </c>
      <c r="D8" s="14">
        <f>3125+388</f>
        <v>3513</v>
      </c>
      <c r="E8" s="15">
        <v>4.6600000000000003E-2</v>
      </c>
      <c r="F8" s="8" t="s">
        <v>10</v>
      </c>
      <c r="G8" s="6">
        <f t="shared" si="0"/>
        <v>5.298402787204199E-2</v>
      </c>
      <c r="H8" s="13">
        <f t="shared" si="2"/>
        <v>2.4690556988371569E-3</v>
      </c>
      <c r="I8" s="9" t="s">
        <v>15</v>
      </c>
      <c r="J8" s="10">
        <v>10</v>
      </c>
      <c r="K8" s="16"/>
      <c r="M8" s="60">
        <f t="shared" si="1"/>
        <v>6.2227654373472205E-2</v>
      </c>
      <c r="N8" s="60">
        <f t="shared" si="3"/>
        <v>2.899808693803805E-3</v>
      </c>
    </row>
    <row r="9" spans="2:14" ht="18">
      <c r="B9" s="12">
        <f t="shared" si="4"/>
        <v>5</v>
      </c>
      <c r="C9" s="13" t="s">
        <v>11</v>
      </c>
      <c r="D9" s="14">
        <v>2125</v>
      </c>
      <c r="E9" s="15">
        <v>4.6600000000000003E-2</v>
      </c>
      <c r="F9" s="8" t="s">
        <v>10</v>
      </c>
      <c r="G9" s="6">
        <f t="shared" si="0"/>
        <v>3.2049831832647091E-2</v>
      </c>
      <c r="H9" s="13">
        <f t="shared" si="2"/>
        <v>1.4935221634013545E-3</v>
      </c>
      <c r="I9" s="9" t="s">
        <v>15</v>
      </c>
      <c r="J9" s="10">
        <v>10</v>
      </c>
      <c r="K9" s="16"/>
      <c r="M9" s="60">
        <f t="shared" si="1"/>
        <v>3.764126545506076E-2</v>
      </c>
      <c r="N9" s="60">
        <f t="shared" si="3"/>
        <v>1.7540829702058316E-3</v>
      </c>
    </row>
    <row r="10" spans="2:14" ht="18">
      <c r="B10" s="12">
        <f t="shared" si="4"/>
        <v>6</v>
      </c>
      <c r="C10" s="13" t="s">
        <v>9</v>
      </c>
      <c r="D10" s="14">
        <v>5699</v>
      </c>
      <c r="E10" s="15">
        <v>3.8600000000000002E-2</v>
      </c>
      <c r="F10" s="8" t="s">
        <v>10</v>
      </c>
      <c r="G10" s="6">
        <f t="shared" si="0"/>
        <v>8.5953878406708595E-2</v>
      </c>
      <c r="H10" s="13">
        <f t="shared" si="2"/>
        <v>3.3178197064989519E-3</v>
      </c>
      <c r="I10" s="9" t="s">
        <v>15</v>
      </c>
      <c r="J10" s="10">
        <v>10</v>
      </c>
      <c r="K10" s="16"/>
      <c r="M10" s="60">
        <f t="shared" si="1"/>
        <v>0.10094944556630177</v>
      </c>
      <c r="N10" s="60">
        <f t="shared" si="3"/>
        <v>3.8966485988592486E-3</v>
      </c>
    </row>
    <row r="11" spans="2:14" ht="18">
      <c r="B11" s="12">
        <f t="shared" si="4"/>
        <v>7</v>
      </c>
      <c r="C11" s="13" t="s">
        <v>9</v>
      </c>
      <c r="D11" s="14">
        <f>1750+465</f>
        <v>2215</v>
      </c>
      <c r="E11" s="15">
        <v>6.8000000000000005E-2</v>
      </c>
      <c r="F11" s="8" t="s">
        <v>10</v>
      </c>
      <c r="G11" s="6">
        <f t="shared" si="0"/>
        <v>3.3407236474970965E-2</v>
      </c>
      <c r="H11" s="13">
        <f t="shared" si="2"/>
        <v>2.2716920802980257E-3</v>
      </c>
      <c r="I11" s="9" t="s">
        <v>15</v>
      </c>
      <c r="J11" s="10">
        <v>10</v>
      </c>
      <c r="K11" s="16"/>
      <c r="M11" s="60">
        <f t="shared" si="1"/>
        <v>3.9235483756686861E-2</v>
      </c>
      <c r="N11" s="60">
        <f t="shared" si="3"/>
        <v>2.6680128954547069E-3</v>
      </c>
    </row>
    <row r="12" spans="2:14" ht="18">
      <c r="B12" s="12">
        <f t="shared" si="4"/>
        <v>8</v>
      </c>
      <c r="C12" s="13" t="s">
        <v>11</v>
      </c>
      <c r="D12" s="14">
        <v>5546</v>
      </c>
      <c r="E12" s="15">
        <v>3.4000000000000002E-2</v>
      </c>
      <c r="F12" s="8" t="s">
        <v>10</v>
      </c>
      <c r="G12" s="6">
        <f t="shared" si="0"/>
        <v>8.3646290514757998E-2</v>
      </c>
      <c r="H12" s="13">
        <f t="shared" si="2"/>
        <v>2.8439738775017723E-3</v>
      </c>
      <c r="I12" s="9" t="s">
        <v>15</v>
      </c>
      <c r="J12" s="10">
        <v>10</v>
      </c>
      <c r="K12" s="16"/>
      <c r="M12" s="60">
        <f t="shared" si="1"/>
        <v>9.823927445353739E-2</v>
      </c>
      <c r="N12" s="60">
        <f t="shared" si="3"/>
        <v>3.3401353314202716E-3</v>
      </c>
    </row>
    <row r="13" spans="2:14" ht="18">
      <c r="B13" s="12">
        <f t="shared" si="4"/>
        <v>9</v>
      </c>
      <c r="C13" s="13" t="s">
        <v>16</v>
      </c>
      <c r="D13" s="14">
        <v>1500</v>
      </c>
      <c r="E13" s="15">
        <v>0.05</v>
      </c>
      <c r="F13" s="8" t="s">
        <v>10</v>
      </c>
      <c r="G13" s="6">
        <f t="shared" si="0"/>
        <v>2.2623410705397945E-2</v>
      </c>
      <c r="H13" s="13">
        <f t="shared" si="2"/>
        <v>1.1311705352698973E-3</v>
      </c>
      <c r="I13" s="9" t="s">
        <v>15</v>
      </c>
      <c r="J13" s="10">
        <v>10</v>
      </c>
      <c r="K13" s="16"/>
      <c r="M13" s="60">
        <f t="shared" si="1"/>
        <v>2.6570305027101712E-2</v>
      </c>
      <c r="N13" s="60">
        <f t="shared" si="3"/>
        <v>1.3285152513550858E-3</v>
      </c>
    </row>
    <row r="14" spans="2:14" ht="18">
      <c r="B14" s="12">
        <f t="shared" si="4"/>
        <v>10</v>
      </c>
      <c r="C14" s="13" t="s">
        <v>9</v>
      </c>
      <c r="D14" s="14">
        <v>2649</v>
      </c>
      <c r="E14" s="15">
        <v>6.8000000000000005E-2</v>
      </c>
      <c r="F14" s="8" t="s">
        <v>10</v>
      </c>
      <c r="G14" s="6">
        <f t="shared" si="0"/>
        <v>3.995294330573277E-2</v>
      </c>
      <c r="H14" s="13">
        <f t="shared" si="2"/>
        <v>2.7168001447898287E-3</v>
      </c>
      <c r="I14" s="9" t="s">
        <v>15</v>
      </c>
      <c r="J14" s="10">
        <v>10</v>
      </c>
      <c r="K14" s="16"/>
      <c r="M14" s="60">
        <f t="shared" si="1"/>
        <v>4.6923158677861621E-2</v>
      </c>
      <c r="N14" s="60">
        <f t="shared" si="3"/>
        <v>3.1907747900945904E-3</v>
      </c>
    </row>
    <row r="15" spans="2:14" ht="18">
      <c r="B15" s="12">
        <f t="shared" si="4"/>
        <v>11</v>
      </c>
      <c r="C15" s="13" t="s">
        <v>11</v>
      </c>
      <c r="D15" s="14">
        <v>5546</v>
      </c>
      <c r="E15" s="15">
        <v>3.4000000000000002E-2</v>
      </c>
      <c r="F15" s="8" t="s">
        <v>10</v>
      </c>
      <c r="G15" s="6">
        <f t="shared" si="0"/>
        <v>8.3646290514757998E-2</v>
      </c>
      <c r="H15" s="13">
        <f t="shared" si="2"/>
        <v>2.8439738775017723E-3</v>
      </c>
      <c r="I15" s="9" t="s">
        <v>15</v>
      </c>
      <c r="J15" s="10">
        <v>10</v>
      </c>
      <c r="K15" s="16"/>
      <c r="M15" s="60">
        <f t="shared" si="1"/>
        <v>9.823927445353739E-2</v>
      </c>
      <c r="N15" s="60">
        <f t="shared" si="3"/>
        <v>3.3401353314202716E-3</v>
      </c>
    </row>
    <row r="16" spans="2:14" ht="18">
      <c r="B16" s="12">
        <f t="shared" si="4"/>
        <v>12</v>
      </c>
      <c r="C16" s="13" t="s">
        <v>9</v>
      </c>
      <c r="D16" s="14">
        <v>2764</v>
      </c>
      <c r="E16" s="15">
        <v>6.8000000000000005E-2</v>
      </c>
      <c r="F16" s="8" t="s">
        <v>10</v>
      </c>
      <c r="G16" s="6">
        <f t="shared" si="0"/>
        <v>4.1687404793146615E-2</v>
      </c>
      <c r="H16" s="13">
        <f t="shared" si="2"/>
        <v>2.8347435259339702E-3</v>
      </c>
      <c r="I16" s="9" t="s">
        <v>15</v>
      </c>
      <c r="J16" s="10">
        <v>10</v>
      </c>
      <c r="K16" s="16"/>
      <c r="M16" s="60">
        <f t="shared" si="1"/>
        <v>4.896021539660609E-2</v>
      </c>
      <c r="N16" s="60">
        <f t="shared" si="3"/>
        <v>3.3292946469692143E-3</v>
      </c>
    </row>
    <row r="17" spans="2:14" ht="18">
      <c r="B17" s="12">
        <f t="shared" si="4"/>
        <v>13</v>
      </c>
      <c r="C17" s="13" t="s">
        <v>11</v>
      </c>
      <c r="D17" s="14">
        <v>5500</v>
      </c>
      <c r="E17" s="15">
        <v>3.4000000000000002E-2</v>
      </c>
      <c r="F17" s="8" t="s">
        <v>10</v>
      </c>
      <c r="G17" s="6">
        <f t="shared" si="0"/>
        <v>8.2952505919792474E-2</v>
      </c>
      <c r="H17" s="13">
        <f t="shared" si="2"/>
        <v>2.8203852012729444E-3</v>
      </c>
      <c r="I17" s="9" t="s">
        <v>15</v>
      </c>
      <c r="J17" s="10">
        <v>10</v>
      </c>
      <c r="K17" s="16"/>
      <c r="M17" s="60">
        <f t="shared" si="1"/>
        <v>9.7424451766039602E-2</v>
      </c>
      <c r="N17" s="60">
        <f t="shared" si="3"/>
        <v>3.3124313600453466E-3</v>
      </c>
    </row>
    <row r="18" spans="2:14" ht="18">
      <c r="B18" s="12">
        <f>B17+1</f>
        <v>14</v>
      </c>
      <c r="C18" s="13" t="s">
        <v>9</v>
      </c>
      <c r="D18" s="14">
        <v>1448</v>
      </c>
      <c r="E18" s="15">
        <v>6.8000000000000005E-2</v>
      </c>
      <c r="F18" s="15" t="s">
        <v>10</v>
      </c>
      <c r="G18" s="13">
        <f t="shared" si="0"/>
        <v>2.1839132467610815E-2</v>
      </c>
      <c r="H18" s="13">
        <f t="shared" si="2"/>
        <v>1.4850610077975356E-3</v>
      </c>
      <c r="I18" s="9" t="s">
        <v>15</v>
      </c>
      <c r="J18" s="10">
        <v>10</v>
      </c>
      <c r="K18" s="16"/>
      <c r="M18" s="60">
        <f t="shared" si="1"/>
        <v>2.5649201119495518E-2</v>
      </c>
      <c r="N18" s="60">
        <f t="shared" si="3"/>
        <v>1.7441456761256953E-3</v>
      </c>
    </row>
    <row r="19" spans="2:14" ht="18">
      <c r="B19" s="12">
        <f>B18+1</f>
        <v>15</v>
      </c>
      <c r="C19" s="13" t="s">
        <v>11</v>
      </c>
      <c r="D19" s="14">
        <v>2250</v>
      </c>
      <c r="E19" s="15">
        <v>4.4999999999999998E-2</v>
      </c>
      <c r="F19" s="15" t="s">
        <v>10</v>
      </c>
      <c r="G19" s="13">
        <f t="shared" si="0"/>
        <v>3.3935116058096917E-2</v>
      </c>
      <c r="H19" s="13">
        <f t="shared" si="2"/>
        <v>1.5270802226143613E-3</v>
      </c>
      <c r="I19" s="9" t="s">
        <v>15</v>
      </c>
      <c r="J19" s="10">
        <v>10</v>
      </c>
      <c r="K19" s="16"/>
      <c r="M19" s="60">
        <f t="shared" si="1"/>
        <v>3.9855457540652568E-2</v>
      </c>
      <c r="N19" s="60">
        <f t="shared" si="3"/>
        <v>1.7934955893293655E-3</v>
      </c>
    </row>
    <row r="20" spans="2:14" ht="18">
      <c r="B20" s="12">
        <f>B19+1</f>
        <v>16</v>
      </c>
      <c r="C20" s="13" t="s">
        <v>17</v>
      </c>
      <c r="D20" s="14">
        <v>3036</v>
      </c>
      <c r="E20" s="15">
        <v>6.8000000000000005E-2</v>
      </c>
      <c r="F20" s="15" t="s">
        <v>10</v>
      </c>
      <c r="G20" s="13">
        <f t="shared" si="0"/>
        <v>4.578978326772544E-2</v>
      </c>
      <c r="H20" s="13">
        <f t="shared" si="2"/>
        <v>3.11370526220533E-3</v>
      </c>
      <c r="I20" s="17" t="s">
        <v>15</v>
      </c>
      <c r="J20" s="17">
        <v>10</v>
      </c>
      <c r="K20" s="18"/>
      <c r="M20" s="60"/>
      <c r="N20" s="60">
        <f t="shared" si="3"/>
        <v>0</v>
      </c>
    </row>
    <row r="21" spans="2:14" ht="19" thickBot="1">
      <c r="B21" s="12">
        <f>B20+1</f>
        <v>17</v>
      </c>
      <c r="C21" s="19" t="s">
        <v>17</v>
      </c>
      <c r="D21" s="20">
        <f>3500+1813</f>
        <v>5313</v>
      </c>
      <c r="E21" s="21">
        <v>6.8000000000000005E-2</v>
      </c>
      <c r="F21" s="21" t="s">
        <v>10</v>
      </c>
      <c r="G21" s="13">
        <f t="shared" si="0"/>
        <v>8.0132120718519523E-2</v>
      </c>
      <c r="H21" s="19">
        <f t="shared" si="2"/>
        <v>5.4489842088593279E-3</v>
      </c>
      <c r="I21" s="22" t="s">
        <v>15</v>
      </c>
      <c r="J21" s="10">
        <v>10</v>
      </c>
      <c r="K21" s="23"/>
      <c r="M21" s="60"/>
      <c r="N21" s="60">
        <f t="shared" si="3"/>
        <v>0</v>
      </c>
    </row>
    <row r="22" spans="2:14" ht="18">
      <c r="B22" s="24"/>
      <c r="C22" s="25" t="s">
        <v>13</v>
      </c>
      <c r="D22" s="26">
        <f>SUM(D5:D21)</f>
        <v>66303</v>
      </c>
      <c r="E22" s="27"/>
      <c r="F22" s="27"/>
      <c r="G22" s="25" t="s">
        <v>14</v>
      </c>
      <c r="H22" s="27">
        <f>SUM(H5:H21)</f>
        <v>4.7446228677435413E-2</v>
      </c>
      <c r="I22" s="28"/>
      <c r="J22" s="29"/>
      <c r="K22" s="30">
        <v>695</v>
      </c>
      <c r="M22" s="60"/>
      <c r="N22" s="60">
        <f>SUM(N5:N21)</f>
        <v>4.5667185673291533E-2</v>
      </c>
    </row>
    <row r="23" spans="2:14" ht="18">
      <c r="B23" s="61"/>
      <c r="C23" s="62"/>
      <c r="D23" s="63"/>
      <c r="E23" s="64"/>
      <c r="F23" s="64"/>
      <c r="G23" s="62"/>
      <c r="H23" s="64"/>
      <c r="I23" s="61"/>
      <c r="J23" s="61"/>
      <c r="K23" s="65"/>
      <c r="M23" s="60"/>
      <c r="N23" s="60"/>
    </row>
    <row r="24" spans="2:14" ht="18">
      <c r="B24" s="61"/>
      <c r="C24" s="62"/>
      <c r="D24" s="63"/>
      <c r="E24" s="64"/>
      <c r="F24" s="64"/>
      <c r="G24" s="62"/>
      <c r="H24" s="64"/>
      <c r="I24" s="61"/>
      <c r="J24" s="61"/>
      <c r="K24" s="65"/>
      <c r="M24" s="60"/>
      <c r="N24" s="60"/>
    </row>
    <row r="25" spans="2:14" ht="18">
      <c r="B25" s="61"/>
      <c r="C25" s="62"/>
      <c r="D25" s="63"/>
      <c r="E25" s="64"/>
      <c r="F25" s="64"/>
      <c r="G25" s="62"/>
      <c r="H25" s="64"/>
      <c r="I25" s="61"/>
      <c r="J25" s="61"/>
      <c r="K25" s="65"/>
      <c r="M25" s="60"/>
      <c r="N25" s="60"/>
    </row>
    <row r="26" spans="2:14" ht="16" thickBot="1">
      <c r="M26" s="60"/>
      <c r="N26" s="60"/>
    </row>
    <row r="27" spans="2:14" ht="19" thickBot="1">
      <c r="B27" s="76" t="s">
        <v>52</v>
      </c>
      <c r="C27" s="77"/>
      <c r="D27" s="77"/>
      <c r="E27" s="77"/>
      <c r="F27" s="78"/>
      <c r="L27" s="60"/>
      <c r="M27" s="60"/>
    </row>
    <row r="28" spans="2:14" ht="19" hidden="1" thickBot="1">
      <c r="B28" s="47" t="s">
        <v>33</v>
      </c>
      <c r="C28" s="48" t="s">
        <v>34</v>
      </c>
      <c r="D28" s="48" t="s">
        <v>35</v>
      </c>
      <c r="E28" s="48" t="s">
        <v>36</v>
      </c>
      <c r="F28" s="49" t="s">
        <v>37</v>
      </c>
      <c r="L28" s="60"/>
      <c r="M28" s="60"/>
    </row>
    <row r="29" spans="2:14" ht="18">
      <c r="B29" s="68" t="s">
        <v>56</v>
      </c>
      <c r="C29" s="69" t="s">
        <v>49</v>
      </c>
      <c r="D29" s="69" t="s">
        <v>50</v>
      </c>
      <c r="E29" s="69" t="s">
        <v>54</v>
      </c>
      <c r="F29" s="70" t="s">
        <v>8</v>
      </c>
    </row>
    <row r="30" spans="2:14" ht="18">
      <c r="B30" s="50" t="s">
        <v>51</v>
      </c>
      <c r="C30" s="51">
        <f>SUM(D5:D19)-D13</f>
        <v>56454</v>
      </c>
      <c r="D30" s="52">
        <v>4.5699999999999998E-2</v>
      </c>
      <c r="E30" s="53" t="s">
        <v>55</v>
      </c>
      <c r="F30" s="54">
        <f>K$22*(C30/C$33)</f>
        <v>591.76100628930817</v>
      </c>
    </row>
    <row r="31" spans="2:14" ht="18">
      <c r="B31" s="50" t="s">
        <v>53</v>
      </c>
      <c r="C31" s="51">
        <f>SUM(D20:D21)</f>
        <v>8349</v>
      </c>
      <c r="D31" s="52">
        <v>0.05</v>
      </c>
      <c r="E31" s="53" t="s">
        <v>55</v>
      </c>
      <c r="F31" s="54">
        <f>K$22*(C31/C$33)</f>
        <v>87.515723270440262</v>
      </c>
    </row>
    <row r="32" spans="2:14" ht="18">
      <c r="B32" s="50" t="s">
        <v>12</v>
      </c>
      <c r="C32" s="51">
        <f>D13</f>
        <v>1500</v>
      </c>
      <c r="D32" s="52">
        <v>6.8000000000000005E-2</v>
      </c>
      <c r="E32" s="53" t="s">
        <v>55</v>
      </c>
      <c r="F32" s="54">
        <f>K$22*(C32/C$33)</f>
        <v>15.723270440251572</v>
      </c>
    </row>
    <row r="33" spans="2:7" ht="18">
      <c r="B33" s="55" t="s">
        <v>13</v>
      </c>
      <c r="C33" s="56">
        <f>SUM(C30:C32)</f>
        <v>66303</v>
      </c>
      <c r="D33" s="57"/>
      <c r="E33" s="57"/>
      <c r="F33" s="58">
        <f>SUM(F30:F32)</f>
        <v>695</v>
      </c>
    </row>
    <row r="34" spans="2:7">
      <c r="C34" s="59"/>
      <c r="D34" s="59"/>
      <c r="E34" s="59"/>
      <c r="F34" s="59"/>
      <c r="G34" s="59"/>
    </row>
  </sheetData>
  <mergeCells count="2">
    <mergeCell ref="B2:K2"/>
    <mergeCell ref="B27:F27"/>
  </mergeCells>
  <phoneticPr fontId="14" type="noConversion"/>
  <pageMargins left="0.75" right="0.75" top="1" bottom="1" header="0.5" footer="0.5"/>
  <pageSetup scale="66" orientation="landscape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14"/>
  <sheetViews>
    <sheetView workbookViewId="0">
      <selection activeCell="B18" sqref="B18"/>
    </sheetView>
  </sheetViews>
  <sheetFormatPr baseColWidth="10" defaultRowHeight="15" x14ac:dyDescent="0"/>
  <cols>
    <col min="1" max="1" width="6.5" customWidth="1"/>
    <col min="2" max="2" width="44.6640625" bestFit="1" customWidth="1"/>
    <col min="3" max="4" width="15.5" bestFit="1" customWidth="1"/>
    <col min="5" max="7" width="13.1640625" bestFit="1" customWidth="1"/>
  </cols>
  <sheetData>
    <row r="1" spans="2:7" ht="16" thickBot="1"/>
    <row r="2" spans="2:7" ht="24" thickBot="1">
      <c r="B2" s="79" t="s">
        <v>43</v>
      </c>
      <c r="C2" s="80"/>
      <c r="D2" s="80"/>
      <c r="E2" s="80"/>
      <c r="F2" s="80"/>
      <c r="G2" s="81"/>
    </row>
    <row r="3" spans="2:7" ht="22" thickBot="1">
      <c r="B3" s="33"/>
      <c r="C3" s="71" t="s">
        <v>18</v>
      </c>
      <c r="D3" s="71" t="s">
        <v>19</v>
      </c>
      <c r="E3" s="71" t="s">
        <v>20</v>
      </c>
      <c r="F3" s="71" t="s">
        <v>21</v>
      </c>
      <c r="G3" s="72" t="s">
        <v>22</v>
      </c>
    </row>
    <row r="4" spans="2:7" ht="21">
      <c r="B4" s="34" t="s">
        <v>23</v>
      </c>
      <c r="C4" s="35">
        <v>66303</v>
      </c>
      <c r="D4" s="35">
        <v>66303</v>
      </c>
      <c r="E4" s="35">
        <v>66303</v>
      </c>
      <c r="F4" s="35">
        <v>66303</v>
      </c>
      <c r="G4" s="36">
        <v>66303</v>
      </c>
    </row>
    <row r="5" spans="2:7" ht="21">
      <c r="B5" s="34" t="s">
        <v>24</v>
      </c>
      <c r="C5" s="37">
        <v>4.7399999999999998E-2</v>
      </c>
      <c r="D5" s="37">
        <v>4.7399999999999998E-2</v>
      </c>
      <c r="E5" s="37">
        <v>4.7399999999999998E-2</v>
      </c>
      <c r="F5" s="37">
        <v>4.7399999999999998E-2</v>
      </c>
      <c r="G5" s="38">
        <v>4.7399999999999998E-2</v>
      </c>
    </row>
    <row r="6" spans="2:7" ht="21">
      <c r="B6" s="34" t="s">
        <v>25</v>
      </c>
      <c r="C6" s="39">
        <v>695</v>
      </c>
      <c r="D6" s="39">
        <v>378</v>
      </c>
      <c r="E6" s="39">
        <v>394</v>
      </c>
      <c r="F6" s="39">
        <v>263</v>
      </c>
      <c r="G6" s="40">
        <v>263</v>
      </c>
    </row>
    <row r="7" spans="2:7" ht="21">
      <c r="B7" s="34" t="s">
        <v>26</v>
      </c>
      <c r="C7" s="41" t="s">
        <v>27</v>
      </c>
      <c r="D7" s="41" t="s">
        <v>28</v>
      </c>
      <c r="E7" s="41" t="s">
        <v>27</v>
      </c>
      <c r="F7" s="41" t="s">
        <v>27</v>
      </c>
      <c r="G7" s="42" t="s">
        <v>27</v>
      </c>
    </row>
    <row r="8" spans="2:7" ht="21">
      <c r="B8" s="34" t="s">
        <v>44</v>
      </c>
      <c r="C8" s="35">
        <v>83382</v>
      </c>
      <c r="D8" s="35">
        <v>113287</v>
      </c>
      <c r="E8" s="35">
        <v>55332</v>
      </c>
      <c r="F8" s="35">
        <v>36888</v>
      </c>
      <c r="G8" s="36">
        <v>36888</v>
      </c>
    </row>
    <row r="9" spans="2:7" ht="21">
      <c r="B9" s="34" t="s">
        <v>29</v>
      </c>
      <c r="C9" s="35">
        <v>0</v>
      </c>
      <c r="D9" s="35">
        <v>0</v>
      </c>
      <c r="E9" s="35">
        <v>36721</v>
      </c>
      <c r="F9" s="35">
        <v>59951</v>
      </c>
      <c r="G9" s="36">
        <v>59951</v>
      </c>
    </row>
    <row r="10" spans="2:7" ht="21">
      <c r="B10" s="34" t="s">
        <v>30</v>
      </c>
      <c r="C10" s="35">
        <v>0</v>
      </c>
      <c r="D10" s="35">
        <v>0</v>
      </c>
      <c r="E10" s="35">
        <v>0</v>
      </c>
      <c r="F10" s="35">
        <v>0</v>
      </c>
      <c r="G10" s="36">
        <v>0</v>
      </c>
    </row>
    <row r="11" spans="2:7" ht="21">
      <c r="B11" s="34" t="s">
        <v>31</v>
      </c>
      <c r="C11" s="35">
        <v>0</v>
      </c>
      <c r="D11" s="35">
        <v>0</v>
      </c>
      <c r="E11" s="35">
        <v>36721</v>
      </c>
      <c r="F11" s="35">
        <v>59951</v>
      </c>
      <c r="G11" s="36">
        <v>59951</v>
      </c>
    </row>
    <row r="12" spans="2:7" ht="21">
      <c r="B12" s="34" t="s">
        <v>45</v>
      </c>
      <c r="C12" s="35">
        <v>0</v>
      </c>
      <c r="D12" s="35">
        <v>0</v>
      </c>
      <c r="E12" s="35">
        <v>0</v>
      </c>
      <c r="F12" s="35">
        <v>0</v>
      </c>
      <c r="G12" s="36">
        <v>0</v>
      </c>
    </row>
    <row r="13" spans="2:7" ht="21">
      <c r="B13" s="34" t="s">
        <v>46</v>
      </c>
      <c r="C13" s="35">
        <v>83382</v>
      </c>
      <c r="D13" s="35">
        <v>113287</v>
      </c>
      <c r="E13" s="35">
        <v>55332</v>
      </c>
      <c r="F13" s="35">
        <v>36888</v>
      </c>
      <c r="G13" s="36">
        <v>36888</v>
      </c>
    </row>
    <row r="14" spans="2:7" ht="22" thickBot="1">
      <c r="B14" s="43" t="s">
        <v>32</v>
      </c>
      <c r="C14" s="44">
        <v>4.0500000000000001E-2</v>
      </c>
      <c r="D14" s="44">
        <v>3.6700000000000003E-2</v>
      </c>
      <c r="E14" s="44">
        <v>-6.1999999999999998E-3</v>
      </c>
      <c r="F14" s="44">
        <v>-3.7499999999999999E-2</v>
      </c>
      <c r="G14" s="45">
        <v>-3.7499999999999999E-2</v>
      </c>
    </row>
  </sheetData>
  <mergeCells count="1">
    <mergeCell ref="B2:G2"/>
  </mergeCells>
  <phoneticPr fontId="14" type="noConversion"/>
  <pageMargins left="0.75" right="0.75" top="1" bottom="1" header="0.5" footer="0.5"/>
  <pageSetup scale="9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opLeftCell="A17" workbookViewId="0">
      <selection activeCell="N20" sqref="N20"/>
    </sheetView>
  </sheetViews>
  <sheetFormatPr baseColWidth="10" defaultRowHeight="15" x14ac:dyDescent="0"/>
  <sheetData/>
  <phoneticPr fontId="14" type="noConversion"/>
  <pageMargins left="0.75" right="0.75" top="1" bottom="1" header="0.5" footer="0.5"/>
  <pageSetup scale="7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workbookViewId="0">
      <selection activeCell="K7" sqref="K7"/>
    </sheetView>
  </sheetViews>
  <sheetFormatPr baseColWidth="10" defaultRowHeight="15" x14ac:dyDescent="0"/>
  <cols>
    <col min="2" max="2" width="17.1640625" customWidth="1"/>
    <col min="3" max="3" width="14.83203125" customWidth="1"/>
    <col min="7" max="7" width="20.1640625" customWidth="1"/>
    <col min="8" max="8" width="14.1640625" customWidth="1"/>
  </cols>
  <sheetData>
    <row r="1" spans="1:8" ht="28">
      <c r="A1" s="82" t="s">
        <v>61</v>
      </c>
      <c r="B1" s="83"/>
      <c r="C1" s="83"/>
      <c r="D1" s="83"/>
      <c r="E1" s="83"/>
      <c r="F1" s="83"/>
      <c r="G1" s="83"/>
      <c r="H1" s="83"/>
    </row>
    <row r="2" spans="1:8">
      <c r="A2" s="84"/>
      <c r="B2" s="85" t="s">
        <v>62</v>
      </c>
      <c r="C2" s="86"/>
      <c r="D2" s="107"/>
      <c r="E2" s="110"/>
      <c r="F2" s="107"/>
      <c r="G2" s="85" t="s">
        <v>63</v>
      </c>
      <c r="H2" s="86"/>
    </row>
    <row r="3" spans="1:8">
      <c r="A3" s="84"/>
      <c r="B3" s="87" t="s">
        <v>64</v>
      </c>
      <c r="C3" s="88">
        <v>11612</v>
      </c>
      <c r="D3" s="107"/>
      <c r="E3" s="107"/>
      <c r="F3" s="111"/>
      <c r="G3" s="90" t="s">
        <v>65</v>
      </c>
      <c r="H3" s="91">
        <f>-PMT(C7/12,C8*12,C6)</f>
        <v>155.16147146688593</v>
      </c>
    </row>
    <row r="4" spans="1:8">
      <c r="A4" s="84"/>
      <c r="B4" s="89" t="s">
        <v>66</v>
      </c>
      <c r="C4" s="92">
        <v>0</v>
      </c>
      <c r="D4" s="107"/>
      <c r="E4" s="107"/>
      <c r="F4" s="111"/>
      <c r="G4" s="93" t="s">
        <v>67</v>
      </c>
      <c r="H4" s="94">
        <f>C8*12</f>
        <v>144</v>
      </c>
    </row>
    <row r="5" spans="1:8">
      <c r="A5" s="84"/>
      <c r="B5" s="89" t="s">
        <v>68</v>
      </c>
      <c r="C5" s="95">
        <f>C3*C4</f>
        <v>0</v>
      </c>
      <c r="D5" s="107"/>
      <c r="E5" s="107"/>
      <c r="F5" s="111"/>
      <c r="G5" s="93" t="s">
        <v>58</v>
      </c>
      <c r="H5" s="96">
        <f>MAX(H11:H370)</f>
        <v>10731.251891231563</v>
      </c>
    </row>
    <row r="6" spans="1:8">
      <c r="A6" s="84"/>
      <c r="B6" s="89" t="s">
        <v>69</v>
      </c>
      <c r="C6" s="97">
        <f>C3-C5</f>
        <v>11612</v>
      </c>
      <c r="D6" s="107"/>
      <c r="E6" s="107"/>
      <c r="F6" s="111"/>
      <c r="G6" s="93"/>
      <c r="H6" s="98"/>
    </row>
    <row r="7" spans="1:8">
      <c r="A7" s="84"/>
      <c r="B7" s="89" t="s">
        <v>57</v>
      </c>
      <c r="C7" s="112">
        <v>0.12375</v>
      </c>
      <c r="D7" s="107"/>
      <c r="E7" s="110"/>
      <c r="F7" s="111"/>
      <c r="G7" s="93" t="s">
        <v>70</v>
      </c>
      <c r="H7" s="96">
        <f>F11</f>
        <v>119.74875</v>
      </c>
    </row>
    <row r="8" spans="1:8">
      <c r="A8" s="84"/>
      <c r="B8" s="89" t="s">
        <v>71</v>
      </c>
      <c r="C8" s="100">
        <v>12</v>
      </c>
      <c r="D8" s="107"/>
      <c r="E8" s="107"/>
      <c r="F8" s="107"/>
      <c r="G8" s="93"/>
      <c r="H8" s="101"/>
    </row>
    <row r="9" spans="1:8">
      <c r="A9" s="84"/>
      <c r="B9" s="89" t="s">
        <v>72</v>
      </c>
      <c r="C9" s="102">
        <v>42977</v>
      </c>
      <c r="D9" s="107"/>
      <c r="E9" s="107"/>
      <c r="F9" s="107"/>
      <c r="G9" s="93"/>
      <c r="H9" s="101"/>
    </row>
    <row r="10" spans="1:8" ht="24">
      <c r="A10" s="103" t="s">
        <v>73</v>
      </c>
      <c r="B10" s="104" t="s">
        <v>74</v>
      </c>
      <c r="C10" s="103" t="s">
        <v>3</v>
      </c>
      <c r="D10" s="103" t="s">
        <v>75</v>
      </c>
      <c r="E10" s="103" t="s">
        <v>60</v>
      </c>
      <c r="F10" s="103" t="s">
        <v>59</v>
      </c>
      <c r="G10" s="103" t="s">
        <v>76</v>
      </c>
      <c r="H10" s="103" t="s">
        <v>77</v>
      </c>
    </row>
    <row r="11" spans="1:8">
      <c r="A11" s="84">
        <v>1</v>
      </c>
      <c r="B11" s="102">
        <f>DATE(YEAR($C$9),MONTH($C$9)+A11*12/12,DAY($C$9))</f>
        <v>43008</v>
      </c>
      <c r="C11" s="105">
        <f>C6</f>
        <v>11612</v>
      </c>
      <c r="D11" s="106">
        <f>H3</f>
        <v>155.16147146688593</v>
      </c>
      <c r="E11" s="105">
        <f>H3-F11</f>
        <v>35.412721466885927</v>
      </c>
      <c r="F11" s="105">
        <f>C11*($C$7/12)</f>
        <v>119.74875</v>
      </c>
      <c r="G11" s="105">
        <f>C11-E11</f>
        <v>11576.587278533114</v>
      </c>
      <c r="H11" s="105">
        <f>F11</f>
        <v>119.74875</v>
      </c>
    </row>
    <row r="12" spans="1:8">
      <c r="A12" s="84">
        <f t="shared" ref="A12:A75" si="0">IF(ROUND(G11,1)&lt;&gt;0,1+A11,"")</f>
        <v>2</v>
      </c>
      <c r="B12" s="102">
        <f t="shared" ref="B12:B154" si="1">IF(ROUND(G11,1)&lt;&gt;0,(DATE(YEAR($C$9),MONTH($C$9)+A12*12/12,DAY($C$9))),"")</f>
        <v>43038</v>
      </c>
      <c r="C12" s="105">
        <f t="shared" ref="C12:C154" si="2">IF(ROUND(G11,1)&lt;&gt;0,G11,"")</f>
        <v>11576.587278533114</v>
      </c>
      <c r="D12" s="105">
        <f t="shared" ref="D12:D154" si="3">IF(ROUND(G11,1)&lt;&gt;0,$H$3,"")</f>
        <v>155.16147146688593</v>
      </c>
      <c r="E12" s="105">
        <f t="shared" ref="E12:E154" si="4">IF(ROUND(G11,1)&lt;&gt;0,$H$3-F12,"")</f>
        <v>35.777915157013183</v>
      </c>
      <c r="F12" s="105">
        <f t="shared" ref="F12:F154" si="5">IF(ROUND(G11,1)&lt;&gt;0,C12*($C$7/12),"")</f>
        <v>119.38355630987274</v>
      </c>
      <c r="G12" s="105">
        <f t="shared" ref="G12:G75" si="6">IF(ROUND(G11,1)&lt;&gt;0,C12-E12,"")</f>
        <v>11540.8093633761</v>
      </c>
      <c r="H12" s="105">
        <f t="shared" ref="H12:H154" si="7">IF(ROUND(G11,1)&lt;&gt;0,SUM($F$11:$F12),"")</f>
        <v>239.13230630987275</v>
      </c>
    </row>
    <row r="13" spans="1:8">
      <c r="A13" s="84">
        <f t="shared" si="0"/>
        <v>3</v>
      </c>
      <c r="B13" s="102">
        <f t="shared" si="1"/>
        <v>43069</v>
      </c>
      <c r="C13" s="105">
        <f t="shared" si="2"/>
        <v>11540.8093633761</v>
      </c>
      <c r="D13" s="105">
        <f t="shared" si="3"/>
        <v>155.16147146688593</v>
      </c>
      <c r="E13" s="105">
        <f t="shared" si="4"/>
        <v>36.146874907069886</v>
      </c>
      <c r="F13" s="105">
        <f t="shared" si="5"/>
        <v>119.01459655981604</v>
      </c>
      <c r="G13" s="105">
        <f t="shared" si="6"/>
        <v>11504.66248846903</v>
      </c>
      <c r="H13" s="105">
        <f t="shared" si="7"/>
        <v>358.1469028696888</v>
      </c>
    </row>
    <row r="14" spans="1:8">
      <c r="A14" s="84">
        <f t="shared" si="0"/>
        <v>4</v>
      </c>
      <c r="B14" s="102">
        <f t="shared" si="1"/>
        <v>43099</v>
      </c>
      <c r="C14" s="105">
        <f t="shared" si="2"/>
        <v>11504.66248846903</v>
      </c>
      <c r="D14" s="105">
        <f t="shared" si="3"/>
        <v>155.16147146688593</v>
      </c>
      <c r="E14" s="105">
        <f t="shared" si="4"/>
        <v>36.519639554549045</v>
      </c>
      <c r="F14" s="105">
        <f t="shared" si="5"/>
        <v>118.64183191233688</v>
      </c>
      <c r="G14" s="105">
        <f t="shared" si="6"/>
        <v>11468.14284891448</v>
      </c>
      <c r="H14" s="105">
        <f t="shared" si="7"/>
        <v>476.7887347820257</v>
      </c>
    </row>
    <row r="15" spans="1:8">
      <c r="A15" s="84">
        <f t="shared" si="0"/>
        <v>5</v>
      </c>
      <c r="B15" s="102">
        <f t="shared" si="1"/>
        <v>43130</v>
      </c>
      <c r="C15" s="105">
        <f t="shared" si="2"/>
        <v>11468.14284891448</v>
      </c>
      <c r="D15" s="105">
        <f t="shared" si="3"/>
        <v>155.16147146688593</v>
      </c>
      <c r="E15" s="105">
        <f t="shared" si="4"/>
        <v>36.896248337455347</v>
      </c>
      <c r="F15" s="105">
        <f t="shared" si="5"/>
        <v>118.26522312943058</v>
      </c>
      <c r="G15" s="105">
        <f t="shared" si="6"/>
        <v>11431.246600577024</v>
      </c>
      <c r="H15" s="105">
        <f t="shared" si="7"/>
        <v>595.05395791145634</v>
      </c>
    </row>
    <row r="16" spans="1:8">
      <c r="A16" s="84">
        <f t="shared" si="0"/>
        <v>6</v>
      </c>
      <c r="B16" s="102">
        <f t="shared" si="1"/>
        <v>43161</v>
      </c>
      <c r="C16" s="105">
        <f t="shared" si="2"/>
        <v>11431.246600577024</v>
      </c>
      <c r="D16" s="105">
        <f t="shared" si="3"/>
        <v>155.16147146688593</v>
      </c>
      <c r="E16" s="105">
        <f t="shared" si="4"/>
        <v>37.276740898435364</v>
      </c>
      <c r="F16" s="105">
        <f t="shared" si="5"/>
        <v>117.88473056845056</v>
      </c>
      <c r="G16" s="105">
        <f t="shared" si="6"/>
        <v>11393.969859678589</v>
      </c>
      <c r="H16" s="105">
        <f t="shared" si="7"/>
        <v>712.93868847990689</v>
      </c>
    </row>
    <row r="17" spans="1:8">
      <c r="A17" s="84">
        <f t="shared" si="0"/>
        <v>7</v>
      </c>
      <c r="B17" s="102">
        <f t="shared" si="1"/>
        <v>43189</v>
      </c>
      <c r="C17" s="105">
        <f t="shared" si="2"/>
        <v>11393.969859678589</v>
      </c>
      <c r="D17" s="105">
        <f t="shared" si="3"/>
        <v>155.16147146688593</v>
      </c>
      <c r="E17" s="105">
        <f t="shared" si="4"/>
        <v>37.661157288950477</v>
      </c>
      <c r="F17" s="105">
        <f t="shared" si="5"/>
        <v>117.50031417793545</v>
      </c>
      <c r="G17" s="105">
        <f t="shared" si="6"/>
        <v>11356.308702389639</v>
      </c>
      <c r="H17" s="105">
        <f t="shared" si="7"/>
        <v>830.43900265784237</v>
      </c>
    </row>
    <row r="18" spans="1:8">
      <c r="A18" s="84">
        <f t="shared" si="0"/>
        <v>8</v>
      </c>
      <c r="B18" s="102">
        <f t="shared" si="1"/>
        <v>43220</v>
      </c>
      <c r="C18" s="105">
        <f t="shared" si="2"/>
        <v>11356.308702389639</v>
      </c>
      <c r="D18" s="105">
        <f t="shared" si="3"/>
        <v>155.16147146688593</v>
      </c>
      <c r="E18" s="105">
        <f t="shared" si="4"/>
        <v>38.049537973492775</v>
      </c>
      <c r="F18" s="105">
        <f t="shared" si="5"/>
        <v>117.11193349339315</v>
      </c>
      <c r="G18" s="105">
        <f t="shared" si="6"/>
        <v>11318.259164416146</v>
      </c>
      <c r="H18" s="105">
        <f t="shared" si="7"/>
        <v>947.55093615123553</v>
      </c>
    </row>
    <row r="19" spans="1:8">
      <c r="A19" s="84">
        <f t="shared" si="0"/>
        <v>9</v>
      </c>
      <c r="B19" s="102">
        <f t="shared" si="1"/>
        <v>43250</v>
      </c>
      <c r="C19" s="105">
        <f t="shared" si="2"/>
        <v>11318.259164416146</v>
      </c>
      <c r="D19" s="105">
        <f t="shared" si="3"/>
        <v>155.16147146688593</v>
      </c>
      <c r="E19" s="105">
        <f t="shared" si="4"/>
        <v>38.441923833844413</v>
      </c>
      <c r="F19" s="105">
        <f t="shared" si="5"/>
        <v>116.71954763304151</v>
      </c>
      <c r="G19" s="105">
        <f t="shared" si="6"/>
        <v>11279.817240582301</v>
      </c>
      <c r="H19" s="105">
        <f t="shared" si="7"/>
        <v>1064.2704837842771</v>
      </c>
    </row>
    <row r="20" spans="1:8">
      <c r="A20" s="84">
        <f t="shared" si="0"/>
        <v>10</v>
      </c>
      <c r="B20" s="102">
        <f t="shared" si="1"/>
        <v>43281</v>
      </c>
      <c r="C20" s="105">
        <f t="shared" si="2"/>
        <v>11279.817240582301</v>
      </c>
      <c r="D20" s="105">
        <f t="shared" si="3"/>
        <v>155.16147146688593</v>
      </c>
      <c r="E20" s="105">
        <f t="shared" si="4"/>
        <v>38.838356173380944</v>
      </c>
      <c r="F20" s="105">
        <f t="shared" si="5"/>
        <v>116.32311529350498</v>
      </c>
      <c r="G20" s="105">
        <f t="shared" si="6"/>
        <v>11240.97888440892</v>
      </c>
      <c r="H20" s="105">
        <f t="shared" si="7"/>
        <v>1180.5935990777821</v>
      </c>
    </row>
    <row r="21" spans="1:8">
      <c r="A21" s="84">
        <f t="shared" si="0"/>
        <v>11</v>
      </c>
      <c r="B21" s="102">
        <f t="shared" si="1"/>
        <v>43311</v>
      </c>
      <c r="C21" s="105">
        <f t="shared" si="2"/>
        <v>11240.97888440892</v>
      </c>
      <c r="D21" s="105">
        <f t="shared" si="3"/>
        <v>155.16147146688593</v>
      </c>
      <c r="E21" s="105">
        <f t="shared" si="4"/>
        <v>39.238876721418933</v>
      </c>
      <c r="F21" s="105">
        <f t="shared" si="5"/>
        <v>115.92259474546699</v>
      </c>
      <c r="G21" s="105">
        <f t="shared" si="6"/>
        <v>11201.7400076875</v>
      </c>
      <c r="H21" s="105">
        <f t="shared" si="7"/>
        <v>1296.5161938232491</v>
      </c>
    </row>
    <row r="22" spans="1:8">
      <c r="A22" s="84">
        <f t="shared" si="0"/>
        <v>12</v>
      </c>
      <c r="B22" s="102">
        <f t="shared" si="1"/>
        <v>43342</v>
      </c>
      <c r="C22" s="105">
        <f t="shared" si="2"/>
        <v>11201.7400076875</v>
      </c>
      <c r="D22" s="105">
        <f t="shared" si="3"/>
        <v>155.16147146688593</v>
      </c>
      <c r="E22" s="105">
        <f t="shared" si="4"/>
        <v>39.643527637608571</v>
      </c>
      <c r="F22" s="105">
        <f t="shared" si="5"/>
        <v>115.51794382927736</v>
      </c>
      <c r="G22" s="105">
        <f t="shared" si="6"/>
        <v>11162.096480049891</v>
      </c>
      <c r="H22" s="105">
        <f t="shared" si="7"/>
        <v>1412.0341376525264</v>
      </c>
    </row>
    <row r="23" spans="1:8">
      <c r="A23" s="84">
        <f t="shared" si="0"/>
        <v>13</v>
      </c>
      <c r="B23" s="102">
        <f t="shared" si="1"/>
        <v>43373</v>
      </c>
      <c r="C23" s="105">
        <f t="shared" si="2"/>
        <v>11162.096480049891</v>
      </c>
      <c r="D23" s="105">
        <f t="shared" si="3"/>
        <v>155.16147146688593</v>
      </c>
      <c r="E23" s="105">
        <f t="shared" si="4"/>
        <v>40.052351516371417</v>
      </c>
      <c r="F23" s="105">
        <f t="shared" si="5"/>
        <v>115.10911995051451</v>
      </c>
      <c r="G23" s="105">
        <f t="shared" si="6"/>
        <v>11122.04412853352</v>
      </c>
      <c r="H23" s="105">
        <f t="shared" si="7"/>
        <v>1527.1432576030409</v>
      </c>
    </row>
    <row r="24" spans="1:8">
      <c r="A24" s="84">
        <f t="shared" si="0"/>
        <v>14</v>
      </c>
      <c r="B24" s="102">
        <f t="shared" si="1"/>
        <v>43403</v>
      </c>
      <c r="C24" s="105">
        <f t="shared" si="2"/>
        <v>11122.04412853352</v>
      </c>
      <c r="D24" s="105">
        <f t="shared" si="3"/>
        <v>155.16147146688593</v>
      </c>
      <c r="E24" s="105">
        <f t="shared" si="4"/>
        <v>40.465391391384003</v>
      </c>
      <c r="F24" s="105">
        <f t="shared" si="5"/>
        <v>114.69608007550192</v>
      </c>
      <c r="G24" s="105">
        <f t="shared" si="6"/>
        <v>11081.578737142136</v>
      </c>
      <c r="H24" s="105">
        <f t="shared" si="7"/>
        <v>1641.8393376785427</v>
      </c>
    </row>
    <row r="25" spans="1:8">
      <c r="A25" s="84">
        <f t="shared" si="0"/>
        <v>15</v>
      </c>
      <c r="B25" s="102">
        <f t="shared" si="1"/>
        <v>43434</v>
      </c>
      <c r="C25" s="105">
        <f t="shared" si="2"/>
        <v>11081.578737142136</v>
      </c>
      <c r="D25" s="105">
        <f t="shared" si="3"/>
        <v>155.16147146688593</v>
      </c>
      <c r="E25" s="105">
        <f t="shared" si="4"/>
        <v>40.882690740107648</v>
      </c>
      <c r="F25" s="105">
        <f t="shared" si="5"/>
        <v>114.27878072677828</v>
      </c>
      <c r="G25" s="105">
        <f t="shared" si="6"/>
        <v>11040.696046402029</v>
      </c>
      <c r="H25" s="105">
        <f t="shared" si="7"/>
        <v>1756.118118405321</v>
      </c>
    </row>
    <row r="26" spans="1:8">
      <c r="A26" s="84">
        <f t="shared" si="0"/>
        <v>16</v>
      </c>
      <c r="B26" s="102">
        <f t="shared" si="1"/>
        <v>43464</v>
      </c>
      <c r="C26" s="105">
        <f t="shared" si="2"/>
        <v>11040.696046402029</v>
      </c>
      <c r="D26" s="105">
        <f t="shared" si="3"/>
        <v>155.16147146688593</v>
      </c>
      <c r="E26" s="105">
        <f t="shared" si="4"/>
        <v>41.304293488365005</v>
      </c>
      <c r="F26" s="105">
        <f t="shared" si="5"/>
        <v>113.85717797852092</v>
      </c>
      <c r="G26" s="105">
        <f t="shared" si="6"/>
        <v>10999.391752913663</v>
      </c>
      <c r="H26" s="105">
        <f t="shared" si="7"/>
        <v>1869.9752963838419</v>
      </c>
    </row>
    <row r="27" spans="1:8">
      <c r="A27" s="84">
        <f t="shared" si="0"/>
        <v>17</v>
      </c>
      <c r="B27" s="102">
        <f t="shared" si="1"/>
        <v>43495</v>
      </c>
      <c r="C27" s="105">
        <f t="shared" si="2"/>
        <v>10999.391752913663</v>
      </c>
      <c r="D27" s="105">
        <f t="shared" si="3"/>
        <v>155.16147146688593</v>
      </c>
      <c r="E27" s="105">
        <f t="shared" si="4"/>
        <v>41.730244014963773</v>
      </c>
      <c r="F27" s="105">
        <f t="shared" si="5"/>
        <v>113.43122745192215</v>
      </c>
      <c r="G27" s="105">
        <f t="shared" si="6"/>
        <v>10957.6615088987</v>
      </c>
      <c r="H27" s="105">
        <f t="shared" si="7"/>
        <v>1983.4065238357639</v>
      </c>
    </row>
    <row r="28" spans="1:8">
      <c r="A28" s="84">
        <f t="shared" si="0"/>
        <v>18</v>
      </c>
      <c r="B28" s="102">
        <f t="shared" si="1"/>
        <v>43526</v>
      </c>
      <c r="C28" s="105">
        <f t="shared" si="2"/>
        <v>10957.6615088987</v>
      </c>
      <c r="D28" s="105">
        <f t="shared" si="3"/>
        <v>155.16147146688593</v>
      </c>
      <c r="E28" s="105">
        <f t="shared" si="4"/>
        <v>42.160587156368081</v>
      </c>
      <c r="F28" s="105">
        <f t="shared" si="5"/>
        <v>113.00088431051785</v>
      </c>
      <c r="G28" s="105">
        <f t="shared" si="6"/>
        <v>10915.500921742332</v>
      </c>
      <c r="H28" s="105">
        <f t="shared" si="7"/>
        <v>2096.4074081462818</v>
      </c>
    </row>
    <row r="29" spans="1:8">
      <c r="A29" s="84">
        <f t="shared" si="0"/>
        <v>19</v>
      </c>
      <c r="B29" s="102">
        <f t="shared" si="1"/>
        <v>43554</v>
      </c>
      <c r="C29" s="105">
        <f t="shared" si="2"/>
        <v>10915.500921742332</v>
      </c>
      <c r="D29" s="105">
        <f t="shared" si="3"/>
        <v>155.16147146688593</v>
      </c>
      <c r="E29" s="105">
        <f t="shared" si="4"/>
        <v>42.595368211418119</v>
      </c>
      <c r="F29" s="105">
        <f t="shared" si="5"/>
        <v>112.56610325546781</v>
      </c>
      <c r="G29" s="105">
        <f t="shared" si="6"/>
        <v>10872.905553530914</v>
      </c>
      <c r="H29" s="105">
        <f t="shared" si="7"/>
        <v>2208.9735114017494</v>
      </c>
    </row>
    <row r="30" spans="1:8">
      <c r="A30" s="84">
        <f t="shared" si="0"/>
        <v>20</v>
      </c>
      <c r="B30" s="102">
        <f t="shared" si="1"/>
        <v>43585</v>
      </c>
      <c r="C30" s="105">
        <f t="shared" si="2"/>
        <v>10872.905553530914</v>
      </c>
      <c r="D30" s="105">
        <f t="shared" si="3"/>
        <v>155.16147146688593</v>
      </c>
      <c r="E30" s="105">
        <f t="shared" si="4"/>
        <v>43.03463294609837</v>
      </c>
      <c r="F30" s="105">
        <f t="shared" si="5"/>
        <v>112.12683852078756</v>
      </c>
      <c r="G30" s="105">
        <f t="shared" si="6"/>
        <v>10829.870920584815</v>
      </c>
      <c r="H30" s="105">
        <f t="shared" si="7"/>
        <v>2321.1003499225371</v>
      </c>
    </row>
    <row r="31" spans="1:8">
      <c r="A31" s="84">
        <f t="shared" si="0"/>
        <v>21</v>
      </c>
      <c r="B31" s="102">
        <f t="shared" si="1"/>
        <v>43615</v>
      </c>
      <c r="C31" s="105">
        <f t="shared" si="2"/>
        <v>10829.870920584815</v>
      </c>
      <c r="D31" s="105">
        <f t="shared" si="3"/>
        <v>155.16147146688593</v>
      </c>
      <c r="E31" s="105">
        <f t="shared" si="4"/>
        <v>43.478427598355012</v>
      </c>
      <c r="F31" s="105">
        <f t="shared" si="5"/>
        <v>111.68304386853092</v>
      </c>
      <c r="G31" s="105">
        <f t="shared" si="6"/>
        <v>10786.392492986461</v>
      </c>
      <c r="H31" s="105">
        <f t="shared" si="7"/>
        <v>2432.7833937910682</v>
      </c>
    </row>
    <row r="32" spans="1:8">
      <c r="A32" s="84">
        <f t="shared" si="0"/>
        <v>22</v>
      </c>
      <c r="B32" s="102">
        <f t="shared" si="1"/>
        <v>43646</v>
      </c>
      <c r="C32" s="105">
        <f t="shared" si="2"/>
        <v>10786.392492986461</v>
      </c>
      <c r="D32" s="105">
        <f t="shared" si="3"/>
        <v>155.16147146688593</v>
      </c>
      <c r="E32" s="105">
        <f t="shared" si="4"/>
        <v>43.926798882963041</v>
      </c>
      <c r="F32" s="105">
        <f t="shared" si="5"/>
        <v>111.23467258392289</v>
      </c>
      <c r="G32" s="105">
        <f t="shared" si="6"/>
        <v>10742.465694103497</v>
      </c>
      <c r="H32" s="105">
        <f t="shared" si="7"/>
        <v>2544.0180663749911</v>
      </c>
    </row>
    <row r="33" spans="1:8">
      <c r="A33" s="84">
        <f t="shared" si="0"/>
        <v>23</v>
      </c>
      <c r="B33" s="102">
        <f t="shared" si="1"/>
        <v>43676</v>
      </c>
      <c r="C33" s="105">
        <f t="shared" si="2"/>
        <v>10742.465694103497</v>
      </c>
      <c r="D33" s="105">
        <f t="shared" si="3"/>
        <v>155.16147146688593</v>
      </c>
      <c r="E33" s="105">
        <f t="shared" si="4"/>
        <v>44.37979399644361</v>
      </c>
      <c r="F33" s="105">
        <f t="shared" si="5"/>
        <v>110.78167747044232</v>
      </c>
      <c r="G33" s="105">
        <f t="shared" si="6"/>
        <v>10698.085900107053</v>
      </c>
      <c r="H33" s="105">
        <f t="shared" si="7"/>
        <v>2654.7997438454336</v>
      </c>
    </row>
    <row r="34" spans="1:8">
      <c r="A34" s="84">
        <f t="shared" si="0"/>
        <v>24</v>
      </c>
      <c r="B34" s="102">
        <f t="shared" si="1"/>
        <v>43707</v>
      </c>
      <c r="C34" s="105">
        <f t="shared" si="2"/>
        <v>10698.085900107053</v>
      </c>
      <c r="D34" s="105">
        <f t="shared" si="3"/>
        <v>155.16147146688593</v>
      </c>
      <c r="E34" s="105">
        <f t="shared" si="4"/>
        <v>44.837460622031941</v>
      </c>
      <c r="F34" s="105">
        <f t="shared" si="5"/>
        <v>110.32401084485399</v>
      </c>
      <c r="G34" s="105">
        <f t="shared" si="6"/>
        <v>10653.248439485022</v>
      </c>
      <c r="H34" s="105">
        <f t="shared" si="7"/>
        <v>2765.1237546902876</v>
      </c>
    </row>
    <row r="35" spans="1:8">
      <c r="A35" s="84">
        <f t="shared" si="0"/>
        <v>25</v>
      </c>
      <c r="B35" s="102">
        <f t="shared" si="1"/>
        <v>43738</v>
      </c>
      <c r="C35" s="105">
        <f t="shared" si="2"/>
        <v>10653.248439485022</v>
      </c>
      <c r="D35" s="105">
        <f t="shared" si="3"/>
        <v>155.16147146688593</v>
      </c>
      <c r="E35" s="105">
        <f t="shared" si="4"/>
        <v>45.299846934696632</v>
      </c>
      <c r="F35" s="105">
        <f t="shared" si="5"/>
        <v>109.8616245321893</v>
      </c>
      <c r="G35" s="105">
        <f t="shared" si="6"/>
        <v>10607.948592550325</v>
      </c>
      <c r="H35" s="105">
        <f t="shared" si="7"/>
        <v>2874.9853792224767</v>
      </c>
    </row>
    <row r="36" spans="1:8">
      <c r="A36" s="84">
        <f t="shared" si="0"/>
        <v>26</v>
      </c>
      <c r="B36" s="102">
        <f t="shared" si="1"/>
        <v>43768</v>
      </c>
      <c r="C36" s="105">
        <f t="shared" si="2"/>
        <v>10607.948592550325</v>
      </c>
      <c r="D36" s="105">
        <f t="shared" si="3"/>
        <v>155.16147146688593</v>
      </c>
      <c r="E36" s="105">
        <f t="shared" si="4"/>
        <v>45.767001606210698</v>
      </c>
      <c r="F36" s="105">
        <f t="shared" si="5"/>
        <v>109.39446986067523</v>
      </c>
      <c r="G36" s="105">
        <f t="shared" si="6"/>
        <v>10562.181590944114</v>
      </c>
      <c r="H36" s="105">
        <f t="shared" si="7"/>
        <v>2984.3798490831518</v>
      </c>
    </row>
    <row r="37" spans="1:8">
      <c r="A37" s="84">
        <f t="shared" si="0"/>
        <v>27</v>
      </c>
      <c r="B37" s="102">
        <f t="shared" si="1"/>
        <v>43799</v>
      </c>
      <c r="C37" s="105">
        <f t="shared" si="2"/>
        <v>10562.181590944114</v>
      </c>
      <c r="D37" s="105">
        <f t="shared" si="3"/>
        <v>155.16147146688593</v>
      </c>
      <c r="E37" s="105">
        <f t="shared" si="4"/>
        <v>46.238973810274743</v>
      </c>
      <c r="F37" s="105">
        <f t="shared" si="5"/>
        <v>108.92249765661118</v>
      </c>
      <c r="G37" s="105">
        <f t="shared" si="6"/>
        <v>10515.942617133838</v>
      </c>
      <c r="H37" s="105">
        <f t="shared" si="7"/>
        <v>3093.3023467397629</v>
      </c>
    </row>
    <row r="38" spans="1:8">
      <c r="A38" s="84">
        <f t="shared" si="0"/>
        <v>28</v>
      </c>
      <c r="B38" s="102">
        <f t="shared" si="1"/>
        <v>43829</v>
      </c>
      <c r="C38" s="105">
        <f t="shared" si="2"/>
        <v>10515.942617133838</v>
      </c>
      <c r="D38" s="105">
        <f t="shared" si="3"/>
        <v>155.16147146688593</v>
      </c>
      <c r="E38" s="105">
        <f t="shared" si="4"/>
        <v>46.715813227693218</v>
      </c>
      <c r="F38" s="105">
        <f t="shared" si="5"/>
        <v>108.44565823919271</v>
      </c>
      <c r="G38" s="105">
        <f t="shared" si="6"/>
        <v>10469.226803906146</v>
      </c>
      <c r="H38" s="105">
        <f t="shared" si="7"/>
        <v>3201.7480049789556</v>
      </c>
    </row>
    <row r="39" spans="1:8">
      <c r="A39" s="84">
        <f t="shared" si="0"/>
        <v>29</v>
      </c>
      <c r="B39" s="102">
        <f t="shared" si="1"/>
        <v>43860</v>
      </c>
      <c r="C39" s="105">
        <f t="shared" si="2"/>
        <v>10469.226803906146</v>
      </c>
      <c r="D39" s="105">
        <f t="shared" si="3"/>
        <v>155.16147146688593</v>
      </c>
      <c r="E39" s="105">
        <f t="shared" si="4"/>
        <v>47.19757005160379</v>
      </c>
      <c r="F39" s="105">
        <f t="shared" si="5"/>
        <v>107.96390141528214</v>
      </c>
      <c r="G39" s="105">
        <f t="shared" si="6"/>
        <v>10422.029233854542</v>
      </c>
      <c r="H39" s="105">
        <f t="shared" si="7"/>
        <v>3309.7119063942378</v>
      </c>
    </row>
    <row r="40" spans="1:8">
      <c r="A40" s="84">
        <f t="shared" si="0"/>
        <v>30</v>
      </c>
      <c r="B40" s="102">
        <f t="shared" si="1"/>
        <v>43891</v>
      </c>
      <c r="C40" s="105">
        <f t="shared" si="2"/>
        <v>10422.029233854542</v>
      </c>
      <c r="D40" s="105">
        <f t="shared" si="3"/>
        <v>155.16147146688593</v>
      </c>
      <c r="E40" s="105">
        <f t="shared" si="4"/>
        <v>47.684294992760954</v>
      </c>
      <c r="F40" s="105">
        <f t="shared" si="5"/>
        <v>107.47717647412497</v>
      </c>
      <c r="G40" s="105">
        <f t="shared" si="6"/>
        <v>10374.344938861781</v>
      </c>
      <c r="H40" s="105">
        <f t="shared" si="7"/>
        <v>3417.1890828683627</v>
      </c>
    </row>
    <row r="41" spans="1:8">
      <c r="A41" s="84">
        <f t="shared" si="0"/>
        <v>31</v>
      </c>
      <c r="B41" s="102">
        <f t="shared" si="1"/>
        <v>43920</v>
      </c>
      <c r="C41" s="105">
        <f t="shared" si="2"/>
        <v>10374.344938861781</v>
      </c>
      <c r="D41" s="105">
        <f t="shared" si="3"/>
        <v>155.16147146688593</v>
      </c>
      <c r="E41" s="105">
        <f t="shared" si="4"/>
        <v>48.176039284873809</v>
      </c>
      <c r="F41" s="105">
        <f t="shared" si="5"/>
        <v>106.98543218201212</v>
      </c>
      <c r="G41" s="105">
        <f t="shared" si="6"/>
        <v>10326.168899576907</v>
      </c>
      <c r="H41" s="105">
        <f t="shared" si="7"/>
        <v>3524.1745150503748</v>
      </c>
    </row>
    <row r="42" spans="1:8">
      <c r="A42" s="84">
        <f t="shared" si="0"/>
        <v>32</v>
      </c>
      <c r="B42" s="102">
        <f t="shared" si="1"/>
        <v>43951</v>
      </c>
      <c r="C42" s="105">
        <f t="shared" si="2"/>
        <v>10326.168899576907</v>
      </c>
      <c r="D42" s="105">
        <f t="shared" si="3"/>
        <v>155.16147146688593</v>
      </c>
      <c r="E42" s="105">
        <f t="shared" si="4"/>
        <v>48.67285468999907</v>
      </c>
      <c r="F42" s="105">
        <f t="shared" si="5"/>
        <v>106.48861677688686</v>
      </c>
      <c r="G42" s="105">
        <f t="shared" si="6"/>
        <v>10277.496044886908</v>
      </c>
      <c r="H42" s="105">
        <f t="shared" si="7"/>
        <v>3630.6631318272616</v>
      </c>
    </row>
    <row r="43" spans="1:8">
      <c r="A43" s="84">
        <f t="shared" si="0"/>
        <v>33</v>
      </c>
      <c r="B43" s="102">
        <f t="shared" si="1"/>
        <v>43981</v>
      </c>
      <c r="C43" s="105">
        <f t="shared" si="2"/>
        <v>10277.496044886908</v>
      </c>
      <c r="D43" s="105">
        <f t="shared" si="3"/>
        <v>155.16147146688593</v>
      </c>
      <c r="E43" s="105">
        <f t="shared" si="4"/>
        <v>49.17479350398969</v>
      </c>
      <c r="F43" s="105">
        <f t="shared" si="5"/>
        <v>105.98667796289624</v>
      </c>
      <c r="G43" s="105">
        <f t="shared" si="6"/>
        <v>10228.321251382918</v>
      </c>
      <c r="H43" s="105">
        <f t="shared" si="7"/>
        <v>3736.6498097901576</v>
      </c>
    </row>
    <row r="44" spans="1:8">
      <c r="A44" s="84">
        <f t="shared" si="0"/>
        <v>34</v>
      </c>
      <c r="B44" s="102">
        <f t="shared" si="1"/>
        <v>44012</v>
      </c>
      <c r="C44" s="105">
        <f t="shared" si="2"/>
        <v>10228.321251382918</v>
      </c>
      <c r="D44" s="105">
        <f t="shared" si="3"/>
        <v>155.16147146688593</v>
      </c>
      <c r="E44" s="105">
        <f t="shared" si="4"/>
        <v>49.681908561999578</v>
      </c>
      <c r="F44" s="105">
        <f t="shared" si="5"/>
        <v>105.47956290488635</v>
      </c>
      <c r="G44" s="105">
        <f t="shared" si="6"/>
        <v>10178.639342820919</v>
      </c>
      <c r="H44" s="105">
        <f t="shared" si="7"/>
        <v>3842.1293726950439</v>
      </c>
    </row>
    <row r="45" spans="1:8">
      <c r="A45" s="84">
        <f t="shared" si="0"/>
        <v>35</v>
      </c>
      <c r="B45" s="102">
        <f t="shared" si="1"/>
        <v>44042</v>
      </c>
      <c r="C45" s="105">
        <f t="shared" si="2"/>
        <v>10178.639342820919</v>
      </c>
      <c r="D45" s="105">
        <f t="shared" si="3"/>
        <v>155.16147146688593</v>
      </c>
      <c r="E45" s="105">
        <f t="shared" si="4"/>
        <v>50.194253244045186</v>
      </c>
      <c r="F45" s="105">
        <f t="shared" si="5"/>
        <v>104.96721822284074</v>
      </c>
      <c r="G45" s="105">
        <f t="shared" si="6"/>
        <v>10128.445089576875</v>
      </c>
      <c r="H45" s="105">
        <f t="shared" si="7"/>
        <v>3947.0965909178844</v>
      </c>
    </row>
    <row r="46" spans="1:8">
      <c r="A46" s="84">
        <f t="shared" si="0"/>
        <v>36</v>
      </c>
      <c r="B46" s="102">
        <f t="shared" si="1"/>
        <v>44073</v>
      </c>
      <c r="C46" s="105">
        <f t="shared" si="2"/>
        <v>10128.445089576875</v>
      </c>
      <c r="D46" s="105">
        <f t="shared" si="3"/>
        <v>155.16147146688593</v>
      </c>
      <c r="E46" s="105">
        <f t="shared" si="4"/>
        <v>50.711881480624399</v>
      </c>
      <c r="F46" s="105">
        <f t="shared" si="5"/>
        <v>104.44958998626153</v>
      </c>
      <c r="G46" s="105">
        <f t="shared" si="6"/>
        <v>10077.733208096251</v>
      </c>
      <c r="H46" s="105">
        <f t="shared" si="7"/>
        <v>4051.5461809041458</v>
      </c>
    </row>
    <row r="47" spans="1:8">
      <c r="A47" s="84">
        <f t="shared" si="0"/>
        <v>37</v>
      </c>
      <c r="B47" s="102">
        <f t="shared" si="1"/>
        <v>44104</v>
      </c>
      <c r="C47" s="105">
        <f t="shared" si="2"/>
        <v>10077.733208096251</v>
      </c>
      <c r="D47" s="105">
        <f t="shared" si="3"/>
        <v>155.16147146688593</v>
      </c>
      <c r="E47" s="105">
        <f t="shared" si="4"/>
        <v>51.234847758393329</v>
      </c>
      <c r="F47" s="105">
        <f t="shared" si="5"/>
        <v>103.9266237084926</v>
      </c>
      <c r="G47" s="105">
        <f t="shared" si="6"/>
        <v>10026.498360337859</v>
      </c>
      <c r="H47" s="105">
        <f t="shared" si="7"/>
        <v>4155.4728046126384</v>
      </c>
    </row>
    <row r="48" spans="1:8">
      <c r="A48" s="84">
        <f t="shared" si="0"/>
        <v>38</v>
      </c>
      <c r="B48" s="102">
        <f t="shared" si="1"/>
        <v>44134</v>
      </c>
      <c r="C48" s="105">
        <f t="shared" si="2"/>
        <v>10026.498360337859</v>
      </c>
      <c r="D48" s="105">
        <f t="shared" si="3"/>
        <v>155.16147146688593</v>
      </c>
      <c r="E48" s="105">
        <f t="shared" si="4"/>
        <v>51.763207125901758</v>
      </c>
      <c r="F48" s="105">
        <f t="shared" si="5"/>
        <v>103.39826434098417</v>
      </c>
      <c r="G48" s="105">
        <f t="shared" si="6"/>
        <v>9974.7351532119574</v>
      </c>
      <c r="H48" s="105">
        <f t="shared" si="7"/>
        <v>4258.8710689536229</v>
      </c>
    </row>
    <row r="49" spans="1:8">
      <c r="A49" s="84">
        <f t="shared" si="0"/>
        <v>39</v>
      </c>
      <c r="B49" s="102">
        <f t="shared" si="1"/>
        <v>44165</v>
      </c>
      <c r="C49" s="105">
        <f t="shared" si="2"/>
        <v>9974.7351532119574</v>
      </c>
      <c r="D49" s="105">
        <f t="shared" si="3"/>
        <v>155.16147146688593</v>
      </c>
      <c r="E49" s="105">
        <f t="shared" si="4"/>
        <v>52.297015199387616</v>
      </c>
      <c r="F49" s="105">
        <f t="shared" si="5"/>
        <v>102.86445626749831</v>
      </c>
      <c r="G49" s="105">
        <f t="shared" si="6"/>
        <v>9922.4381380125706</v>
      </c>
      <c r="H49" s="105">
        <f t="shared" si="7"/>
        <v>4361.735525221121</v>
      </c>
    </row>
    <row r="50" spans="1:8">
      <c r="A50" s="84">
        <f t="shared" si="0"/>
        <v>40</v>
      </c>
      <c r="B50" s="102">
        <f t="shared" si="1"/>
        <v>44195</v>
      </c>
      <c r="C50" s="105">
        <f t="shared" si="2"/>
        <v>9922.4381380125706</v>
      </c>
      <c r="D50" s="105">
        <f t="shared" si="3"/>
        <v>155.16147146688593</v>
      </c>
      <c r="E50" s="105">
        <f t="shared" si="4"/>
        <v>52.836328168631283</v>
      </c>
      <c r="F50" s="105">
        <f t="shared" si="5"/>
        <v>102.32514329825464</v>
      </c>
      <c r="G50" s="105">
        <f t="shared" si="6"/>
        <v>9869.6018098439399</v>
      </c>
      <c r="H50" s="105">
        <f t="shared" si="7"/>
        <v>4464.0606685193752</v>
      </c>
    </row>
    <row r="51" spans="1:8">
      <c r="A51" s="84">
        <f t="shared" si="0"/>
        <v>41</v>
      </c>
      <c r="B51" s="102">
        <f t="shared" si="1"/>
        <v>44226</v>
      </c>
      <c r="C51" s="105">
        <f t="shared" si="2"/>
        <v>9869.6018098439399</v>
      </c>
      <c r="D51" s="105">
        <f t="shared" si="3"/>
        <v>155.16147146688593</v>
      </c>
      <c r="E51" s="105">
        <f t="shared" si="4"/>
        <v>53.381202802870291</v>
      </c>
      <c r="F51" s="105">
        <f t="shared" si="5"/>
        <v>101.78026866401564</v>
      </c>
      <c r="G51" s="105">
        <f t="shared" si="6"/>
        <v>9816.2206070410703</v>
      </c>
      <c r="H51" s="105">
        <f t="shared" si="7"/>
        <v>4565.8409371833905</v>
      </c>
    </row>
    <row r="52" spans="1:8">
      <c r="A52" s="84">
        <f t="shared" si="0"/>
        <v>42</v>
      </c>
      <c r="B52" s="102">
        <f t="shared" si="1"/>
        <v>44257</v>
      </c>
      <c r="C52" s="105">
        <f t="shared" si="2"/>
        <v>9816.2206070410703</v>
      </c>
      <c r="D52" s="105">
        <f t="shared" si="3"/>
        <v>155.16147146688593</v>
      </c>
      <c r="E52" s="105">
        <f t="shared" si="4"/>
        <v>53.931696456774887</v>
      </c>
      <c r="F52" s="105">
        <f t="shared" si="5"/>
        <v>101.22977501011104</v>
      </c>
      <c r="G52" s="105">
        <f t="shared" si="6"/>
        <v>9762.2889105842951</v>
      </c>
      <c r="H52" s="105">
        <f t="shared" si="7"/>
        <v>4667.0707121935011</v>
      </c>
    </row>
    <row r="53" spans="1:8">
      <c r="A53" s="84">
        <f t="shared" si="0"/>
        <v>43</v>
      </c>
      <c r="B53" s="102">
        <f t="shared" si="1"/>
        <v>44285</v>
      </c>
      <c r="C53" s="105">
        <f t="shared" si="2"/>
        <v>9762.2889105842951</v>
      </c>
      <c r="D53" s="105">
        <f t="shared" si="3"/>
        <v>155.16147146688593</v>
      </c>
      <c r="E53" s="105">
        <f t="shared" si="4"/>
        <v>54.487867076485387</v>
      </c>
      <c r="F53" s="105">
        <f t="shared" si="5"/>
        <v>100.67360439040054</v>
      </c>
      <c r="G53" s="105">
        <f t="shared" si="6"/>
        <v>9707.8010435078104</v>
      </c>
      <c r="H53" s="105">
        <f t="shared" si="7"/>
        <v>4767.7443165839013</v>
      </c>
    </row>
    <row r="54" spans="1:8">
      <c r="A54" s="84">
        <f t="shared" si="0"/>
        <v>44</v>
      </c>
      <c r="B54" s="102">
        <f t="shared" si="1"/>
        <v>44316</v>
      </c>
      <c r="C54" s="105">
        <f t="shared" si="2"/>
        <v>9707.8010435078104</v>
      </c>
      <c r="D54" s="105">
        <f t="shared" si="3"/>
        <v>155.16147146688593</v>
      </c>
      <c r="E54" s="105">
        <f t="shared" si="4"/>
        <v>55.049773205711631</v>
      </c>
      <c r="F54" s="105">
        <f t="shared" si="5"/>
        <v>100.1116982611743</v>
      </c>
      <c r="G54" s="105">
        <f t="shared" si="6"/>
        <v>9652.7512703020984</v>
      </c>
      <c r="H54" s="105">
        <f t="shared" si="7"/>
        <v>4867.8560148450761</v>
      </c>
    </row>
    <row r="55" spans="1:8">
      <c r="A55" s="84">
        <f t="shared" si="0"/>
        <v>45</v>
      </c>
      <c r="B55" s="102">
        <f t="shared" si="1"/>
        <v>44346</v>
      </c>
      <c r="C55" s="105">
        <f t="shared" si="2"/>
        <v>9652.7512703020984</v>
      </c>
      <c r="D55" s="105">
        <f t="shared" si="3"/>
        <v>155.16147146688593</v>
      </c>
      <c r="E55" s="105">
        <f t="shared" si="4"/>
        <v>55.617473991895537</v>
      </c>
      <c r="F55" s="105">
        <f t="shared" si="5"/>
        <v>99.543997474990391</v>
      </c>
      <c r="G55" s="105">
        <f t="shared" si="6"/>
        <v>9597.1337963102033</v>
      </c>
      <c r="H55" s="105">
        <f t="shared" si="7"/>
        <v>4967.4000123200667</v>
      </c>
    </row>
    <row r="56" spans="1:8">
      <c r="A56" s="84">
        <f t="shared" si="0"/>
        <v>46</v>
      </c>
      <c r="B56" s="102">
        <f t="shared" si="1"/>
        <v>44377</v>
      </c>
      <c r="C56" s="105">
        <f t="shared" si="2"/>
        <v>9597.1337963102033</v>
      </c>
      <c r="D56" s="105">
        <f t="shared" si="3"/>
        <v>155.16147146688593</v>
      </c>
      <c r="E56" s="105">
        <f t="shared" si="4"/>
        <v>56.191029192436957</v>
      </c>
      <c r="F56" s="105">
        <f t="shared" si="5"/>
        <v>98.97044227444897</v>
      </c>
      <c r="G56" s="105">
        <f t="shared" si="6"/>
        <v>9540.9427671177655</v>
      </c>
      <c r="H56" s="105">
        <f t="shared" si="7"/>
        <v>5066.3704545945156</v>
      </c>
    </row>
    <row r="57" spans="1:8">
      <c r="A57" s="84">
        <f t="shared" si="0"/>
        <v>47</v>
      </c>
      <c r="B57" s="102">
        <f t="shared" si="1"/>
        <v>44407</v>
      </c>
      <c r="C57" s="105">
        <f t="shared" si="2"/>
        <v>9540.9427671177655</v>
      </c>
      <c r="D57" s="105">
        <f t="shared" si="3"/>
        <v>155.16147146688593</v>
      </c>
      <c r="E57" s="105">
        <f t="shared" si="4"/>
        <v>56.770499180983961</v>
      </c>
      <c r="F57" s="105">
        <f t="shared" si="5"/>
        <v>98.390972285901967</v>
      </c>
      <c r="G57" s="105">
        <f t="shared" si="6"/>
        <v>9484.1722679367813</v>
      </c>
      <c r="H57" s="105">
        <f t="shared" si="7"/>
        <v>5164.7614268804173</v>
      </c>
    </row>
    <row r="58" spans="1:8">
      <c r="A58" s="84">
        <f t="shared" si="0"/>
        <v>48</v>
      </c>
      <c r="B58" s="102">
        <f t="shared" si="1"/>
        <v>44438</v>
      </c>
      <c r="C58" s="105">
        <f t="shared" si="2"/>
        <v>9484.1722679367813</v>
      </c>
      <c r="D58" s="105">
        <f t="shared" si="3"/>
        <v>155.16147146688593</v>
      </c>
      <c r="E58" s="105">
        <f t="shared" si="4"/>
        <v>57.355944953787869</v>
      </c>
      <c r="F58" s="105">
        <f t="shared" si="5"/>
        <v>97.805526513098059</v>
      </c>
      <c r="G58" s="105">
        <f t="shared" si="6"/>
        <v>9426.8163229829934</v>
      </c>
      <c r="H58" s="105">
        <f t="shared" si="7"/>
        <v>5262.5669533935152</v>
      </c>
    </row>
    <row r="59" spans="1:8">
      <c r="A59" s="84">
        <f t="shared" si="0"/>
        <v>49</v>
      </c>
      <c r="B59" s="102">
        <f t="shared" si="1"/>
        <v>44469</v>
      </c>
      <c r="C59" s="105">
        <f t="shared" si="2"/>
        <v>9426.8163229829934</v>
      </c>
      <c r="D59" s="105">
        <f t="shared" si="3"/>
        <v>155.16147146688593</v>
      </c>
      <c r="E59" s="105">
        <f t="shared" si="4"/>
        <v>57.947428136123804</v>
      </c>
      <c r="F59" s="105">
        <f t="shared" si="5"/>
        <v>97.214043330762124</v>
      </c>
      <c r="G59" s="105">
        <f t="shared" si="6"/>
        <v>9368.8688948468698</v>
      </c>
      <c r="H59" s="105">
        <f t="shared" si="7"/>
        <v>5359.7809967242774</v>
      </c>
    </row>
    <row r="60" spans="1:8">
      <c r="A60" s="84">
        <f t="shared" si="0"/>
        <v>50</v>
      </c>
      <c r="B60" s="102">
        <f t="shared" si="1"/>
        <v>44499</v>
      </c>
      <c r="C60" s="105">
        <f t="shared" si="2"/>
        <v>9368.8688948468698</v>
      </c>
      <c r="D60" s="105">
        <f t="shared" si="3"/>
        <v>155.16147146688593</v>
      </c>
      <c r="E60" s="105">
        <f t="shared" si="4"/>
        <v>58.545010988777577</v>
      </c>
      <c r="F60" s="105">
        <f t="shared" si="5"/>
        <v>96.616460478108351</v>
      </c>
      <c r="G60" s="105">
        <f t="shared" si="6"/>
        <v>9310.3238838580928</v>
      </c>
      <c r="H60" s="105">
        <f t="shared" si="7"/>
        <v>5456.3974572023853</v>
      </c>
    </row>
    <row r="61" spans="1:8">
      <c r="A61" s="84">
        <f t="shared" si="0"/>
        <v>51</v>
      </c>
      <c r="B61" s="102">
        <f t="shared" si="1"/>
        <v>44530</v>
      </c>
      <c r="C61" s="105">
        <f t="shared" si="2"/>
        <v>9310.3238838580928</v>
      </c>
      <c r="D61" s="105">
        <f t="shared" si="3"/>
        <v>155.16147146688593</v>
      </c>
      <c r="E61" s="105">
        <f t="shared" si="4"/>
        <v>59.148756414599347</v>
      </c>
      <c r="F61" s="105">
        <f t="shared" si="5"/>
        <v>96.01271505228658</v>
      </c>
      <c r="G61" s="105">
        <f t="shared" si="6"/>
        <v>9251.1751274434937</v>
      </c>
      <c r="H61" s="105">
        <f t="shared" si="7"/>
        <v>5552.410172254672</v>
      </c>
    </row>
    <row r="62" spans="1:8">
      <c r="A62" s="84">
        <f t="shared" si="0"/>
        <v>52</v>
      </c>
      <c r="B62" s="102">
        <f t="shared" si="1"/>
        <v>44560</v>
      </c>
      <c r="C62" s="105">
        <f t="shared" si="2"/>
        <v>9251.1751274434937</v>
      </c>
      <c r="D62" s="105">
        <f t="shared" si="3"/>
        <v>155.16147146688593</v>
      </c>
      <c r="E62" s="105">
        <f t="shared" si="4"/>
        <v>59.758727965124891</v>
      </c>
      <c r="F62" s="105">
        <f t="shared" si="5"/>
        <v>95.402743501761037</v>
      </c>
      <c r="G62" s="105">
        <f t="shared" si="6"/>
        <v>9191.4163994783685</v>
      </c>
      <c r="H62" s="105">
        <f t="shared" si="7"/>
        <v>5647.8129157564326</v>
      </c>
    </row>
    <row r="63" spans="1:8">
      <c r="A63" s="84">
        <f t="shared" si="0"/>
        <v>53</v>
      </c>
      <c r="B63" s="102">
        <f t="shared" si="1"/>
        <v>44591</v>
      </c>
      <c r="C63" s="105">
        <f t="shared" si="2"/>
        <v>9191.4163994783685</v>
      </c>
      <c r="D63" s="105">
        <f t="shared" si="3"/>
        <v>155.16147146688593</v>
      </c>
      <c r="E63" s="105">
        <f t="shared" si="4"/>
        <v>60.374989847265255</v>
      </c>
      <c r="F63" s="105">
        <f t="shared" si="5"/>
        <v>94.786481619620673</v>
      </c>
      <c r="G63" s="105">
        <f t="shared" si="6"/>
        <v>9131.0414096311033</v>
      </c>
      <c r="H63" s="105">
        <f t="shared" si="7"/>
        <v>5742.5993973760533</v>
      </c>
    </row>
    <row r="64" spans="1:8">
      <c r="A64" s="84">
        <f t="shared" si="0"/>
        <v>54</v>
      </c>
      <c r="B64" s="102">
        <f t="shared" si="1"/>
        <v>44622</v>
      </c>
      <c r="C64" s="105">
        <f t="shared" si="2"/>
        <v>9131.0414096311033</v>
      </c>
      <c r="D64" s="105">
        <f t="shared" si="3"/>
        <v>155.16147146688593</v>
      </c>
      <c r="E64" s="105">
        <f t="shared" si="4"/>
        <v>60.997606930065174</v>
      </c>
      <c r="F64" s="105">
        <f t="shared" si="5"/>
        <v>94.163864536820753</v>
      </c>
      <c r="G64" s="105">
        <f t="shared" si="6"/>
        <v>9070.0438027010387</v>
      </c>
      <c r="H64" s="105">
        <f t="shared" si="7"/>
        <v>5836.7632619128744</v>
      </c>
    </row>
    <row r="65" spans="1:8">
      <c r="A65" s="84">
        <f t="shared" si="0"/>
        <v>55</v>
      </c>
      <c r="B65" s="102">
        <f t="shared" si="1"/>
        <v>44650</v>
      </c>
      <c r="C65" s="105">
        <f t="shared" si="2"/>
        <v>9070.0438027010387</v>
      </c>
      <c r="D65" s="105">
        <f t="shared" si="3"/>
        <v>155.16147146688593</v>
      </c>
      <c r="E65" s="105">
        <f t="shared" si="4"/>
        <v>61.626644751531458</v>
      </c>
      <c r="F65" s="105">
        <f t="shared" si="5"/>
        <v>93.53482671535447</v>
      </c>
      <c r="G65" s="105">
        <f t="shared" si="6"/>
        <v>9008.4171579495069</v>
      </c>
      <c r="H65" s="105">
        <f t="shared" si="7"/>
        <v>5930.2980886282285</v>
      </c>
    </row>
    <row r="66" spans="1:8">
      <c r="A66" s="84">
        <f t="shared" si="0"/>
        <v>56</v>
      </c>
      <c r="B66" s="102">
        <f t="shared" si="1"/>
        <v>44681</v>
      </c>
      <c r="C66" s="105">
        <f t="shared" si="2"/>
        <v>9008.4171579495069</v>
      </c>
      <c r="D66" s="105">
        <f t="shared" si="3"/>
        <v>155.16147146688593</v>
      </c>
      <c r="E66" s="105">
        <f t="shared" si="4"/>
        <v>62.262169525531633</v>
      </c>
      <c r="F66" s="105">
        <f t="shared" si="5"/>
        <v>92.899301941354295</v>
      </c>
      <c r="G66" s="105">
        <f t="shared" si="6"/>
        <v>8946.1549884239757</v>
      </c>
      <c r="H66" s="105">
        <f t="shared" si="7"/>
        <v>6023.1973905695831</v>
      </c>
    </row>
    <row r="67" spans="1:8">
      <c r="A67" s="84">
        <f t="shared" si="0"/>
        <v>57</v>
      </c>
      <c r="B67" s="102">
        <f t="shared" si="1"/>
        <v>44711</v>
      </c>
      <c r="C67" s="105">
        <f t="shared" si="2"/>
        <v>8946.1549884239757</v>
      </c>
      <c r="D67" s="105">
        <f t="shared" si="3"/>
        <v>155.16147146688593</v>
      </c>
      <c r="E67" s="105">
        <f t="shared" si="4"/>
        <v>62.904248148763671</v>
      </c>
      <c r="F67" s="105">
        <f t="shared" si="5"/>
        <v>92.257223318122257</v>
      </c>
      <c r="G67" s="105">
        <f t="shared" si="6"/>
        <v>8883.2507402752126</v>
      </c>
      <c r="H67" s="105">
        <f t="shared" si="7"/>
        <v>6115.4546138877058</v>
      </c>
    </row>
    <row r="68" spans="1:8">
      <c r="A68" s="84">
        <f t="shared" si="0"/>
        <v>58</v>
      </c>
      <c r="B68" s="102">
        <f t="shared" si="1"/>
        <v>44742</v>
      </c>
      <c r="C68" s="105">
        <f t="shared" si="2"/>
        <v>8883.2507402752126</v>
      </c>
      <c r="D68" s="105">
        <f t="shared" si="3"/>
        <v>155.16147146688593</v>
      </c>
      <c r="E68" s="105">
        <f t="shared" si="4"/>
        <v>63.552948207797797</v>
      </c>
      <c r="F68" s="105">
        <f t="shared" si="5"/>
        <v>91.60852325908813</v>
      </c>
      <c r="G68" s="105">
        <f t="shared" si="6"/>
        <v>8819.6977920674144</v>
      </c>
      <c r="H68" s="105">
        <f t="shared" si="7"/>
        <v>6207.0631371467944</v>
      </c>
    </row>
    <row r="69" spans="1:8">
      <c r="A69" s="84">
        <f t="shared" si="0"/>
        <v>59</v>
      </c>
      <c r="B69" s="102">
        <f t="shared" si="1"/>
        <v>44772</v>
      </c>
      <c r="C69" s="105">
        <f t="shared" si="2"/>
        <v>8819.6977920674144</v>
      </c>
      <c r="D69" s="105">
        <f t="shared" si="3"/>
        <v>155.16147146688593</v>
      </c>
      <c r="E69" s="105">
        <f t="shared" si="4"/>
        <v>64.208337986190713</v>
      </c>
      <c r="F69" s="105">
        <f t="shared" si="5"/>
        <v>90.953133480695215</v>
      </c>
      <c r="G69" s="105">
        <f t="shared" si="6"/>
        <v>8755.4894540812238</v>
      </c>
      <c r="H69" s="105">
        <f t="shared" si="7"/>
        <v>6298.0162706274896</v>
      </c>
    </row>
    <row r="70" spans="1:8">
      <c r="A70" s="84">
        <f t="shared" si="0"/>
        <v>60</v>
      </c>
      <c r="B70" s="102">
        <f t="shared" si="1"/>
        <v>44803</v>
      </c>
      <c r="C70" s="105">
        <f t="shared" si="2"/>
        <v>8755.4894540812238</v>
      </c>
      <c r="D70" s="105">
        <f t="shared" si="3"/>
        <v>155.16147146688593</v>
      </c>
      <c r="E70" s="105">
        <f t="shared" si="4"/>
        <v>64.870486471673303</v>
      </c>
      <c r="F70" s="105">
        <f t="shared" si="5"/>
        <v>90.290984995212625</v>
      </c>
      <c r="G70" s="105">
        <f t="shared" si="6"/>
        <v>8690.618967609551</v>
      </c>
      <c r="H70" s="105">
        <f t="shared" si="7"/>
        <v>6388.3072556227025</v>
      </c>
    </row>
    <row r="71" spans="1:8">
      <c r="A71" s="84">
        <f t="shared" si="0"/>
        <v>61</v>
      </c>
      <c r="B71" s="102">
        <f t="shared" si="1"/>
        <v>44834</v>
      </c>
      <c r="C71" s="105">
        <f t="shared" si="2"/>
        <v>8690.618967609551</v>
      </c>
      <c r="D71" s="105">
        <f t="shared" si="3"/>
        <v>155.16147146688593</v>
      </c>
      <c r="E71" s="105">
        <f t="shared" si="4"/>
        <v>65.539463363412423</v>
      </c>
      <c r="F71" s="105">
        <f t="shared" si="5"/>
        <v>89.622008103473505</v>
      </c>
      <c r="G71" s="105">
        <f t="shared" si="6"/>
        <v>8625.0795042461377</v>
      </c>
      <c r="H71" s="105">
        <f t="shared" si="7"/>
        <v>6477.929263726176</v>
      </c>
    </row>
    <row r="72" spans="1:8">
      <c r="A72" s="84">
        <f t="shared" si="0"/>
        <v>62</v>
      </c>
      <c r="B72" s="102">
        <f t="shared" si="1"/>
        <v>44864</v>
      </c>
      <c r="C72" s="105">
        <f t="shared" si="2"/>
        <v>8625.0795042461377</v>
      </c>
      <c r="D72" s="105">
        <f t="shared" si="3"/>
        <v>155.16147146688593</v>
      </c>
      <c r="E72" s="105">
        <f t="shared" si="4"/>
        <v>66.215339079347629</v>
      </c>
      <c r="F72" s="105">
        <f t="shared" si="5"/>
        <v>88.946132387538299</v>
      </c>
      <c r="G72" s="105">
        <f t="shared" si="6"/>
        <v>8558.8641651667895</v>
      </c>
      <c r="H72" s="105">
        <f t="shared" si="7"/>
        <v>6566.8753961137145</v>
      </c>
    </row>
    <row r="73" spans="1:8">
      <c r="A73" s="84">
        <f t="shared" si="0"/>
        <v>63</v>
      </c>
      <c r="B73" s="102">
        <f t="shared" si="1"/>
        <v>44895</v>
      </c>
      <c r="C73" s="105">
        <f t="shared" si="2"/>
        <v>8558.8641651667895</v>
      </c>
      <c r="D73" s="105">
        <f t="shared" si="3"/>
        <v>155.16147146688593</v>
      </c>
      <c r="E73" s="105">
        <f t="shared" si="4"/>
        <v>66.89818476360341</v>
      </c>
      <c r="F73" s="105">
        <f t="shared" si="5"/>
        <v>88.263286703282517</v>
      </c>
      <c r="G73" s="105">
        <f t="shared" si="6"/>
        <v>8491.9659804031853</v>
      </c>
      <c r="H73" s="105">
        <f t="shared" si="7"/>
        <v>6655.1386828169971</v>
      </c>
    </row>
    <row r="74" spans="1:8">
      <c r="A74" s="84">
        <f t="shared" si="0"/>
        <v>64</v>
      </c>
      <c r="B74" s="102">
        <f t="shared" si="1"/>
        <v>44925</v>
      </c>
      <c r="C74" s="105">
        <f t="shared" si="2"/>
        <v>8491.9659804031853</v>
      </c>
      <c r="D74" s="105">
        <f t="shared" si="3"/>
        <v>155.16147146688593</v>
      </c>
      <c r="E74" s="105">
        <f t="shared" si="4"/>
        <v>67.588072293978072</v>
      </c>
      <c r="F74" s="105">
        <f t="shared" si="5"/>
        <v>87.573399172907855</v>
      </c>
      <c r="G74" s="105">
        <f t="shared" si="6"/>
        <v>8424.3779081092071</v>
      </c>
      <c r="H74" s="105">
        <f t="shared" si="7"/>
        <v>6742.7120819899046</v>
      </c>
    </row>
    <row r="75" spans="1:8">
      <c r="A75" s="84">
        <f t="shared" si="0"/>
        <v>65</v>
      </c>
      <c r="B75" s="102">
        <f t="shared" si="1"/>
        <v>44956</v>
      </c>
      <c r="C75" s="105">
        <f t="shared" si="2"/>
        <v>8424.3779081092071</v>
      </c>
      <c r="D75" s="105">
        <f t="shared" si="3"/>
        <v>155.16147146688593</v>
      </c>
      <c r="E75" s="105">
        <f t="shared" si="4"/>
        <v>68.285074289509723</v>
      </c>
      <c r="F75" s="105">
        <f t="shared" si="5"/>
        <v>86.876397177376205</v>
      </c>
      <c r="G75" s="105">
        <f t="shared" si="6"/>
        <v>8356.0928338196973</v>
      </c>
      <c r="H75" s="105">
        <f t="shared" si="7"/>
        <v>6829.5884791672806</v>
      </c>
    </row>
    <row r="76" spans="1:8">
      <c r="A76" s="84">
        <f t="shared" ref="A76:A139" si="8">IF(ROUND(G75,1)&lt;&gt;0,1+A75,"")</f>
        <v>66</v>
      </c>
      <c r="B76" s="102">
        <f t="shared" si="1"/>
        <v>44987</v>
      </c>
      <c r="C76" s="105">
        <f t="shared" si="2"/>
        <v>8356.0928338196973</v>
      </c>
      <c r="D76" s="105">
        <f t="shared" si="3"/>
        <v>155.16147146688593</v>
      </c>
      <c r="E76" s="105">
        <f t="shared" si="4"/>
        <v>68.989264118120289</v>
      </c>
      <c r="F76" s="105">
        <f t="shared" si="5"/>
        <v>86.172207348765639</v>
      </c>
      <c r="G76" s="105">
        <f t="shared" ref="G76:G139" si="9">IF(ROUND(G75,1)&lt;&gt;0,C76-E76,"")</f>
        <v>8287.1035697015777</v>
      </c>
      <c r="H76" s="105">
        <f t="shared" si="7"/>
        <v>6915.760686516046</v>
      </c>
    </row>
    <row r="77" spans="1:8">
      <c r="A77" s="84">
        <f t="shared" si="8"/>
        <v>67</v>
      </c>
      <c r="B77" s="102">
        <f t="shared" si="1"/>
        <v>45015</v>
      </c>
      <c r="C77" s="105">
        <f t="shared" si="2"/>
        <v>8287.1035697015777</v>
      </c>
      <c r="D77" s="105">
        <f t="shared" si="3"/>
        <v>155.16147146688593</v>
      </c>
      <c r="E77" s="105">
        <f t="shared" si="4"/>
        <v>69.700715904338409</v>
      </c>
      <c r="F77" s="105">
        <f t="shared" si="5"/>
        <v>85.460755562547519</v>
      </c>
      <c r="G77" s="105">
        <f t="shared" si="9"/>
        <v>8217.402853797239</v>
      </c>
      <c r="H77" s="105">
        <f t="shared" si="7"/>
        <v>7001.2214420785931</v>
      </c>
    </row>
    <row r="78" spans="1:8">
      <c r="A78" s="84">
        <f t="shared" si="8"/>
        <v>68</v>
      </c>
      <c r="B78" s="102">
        <f t="shared" si="1"/>
        <v>45046</v>
      </c>
      <c r="C78" s="105">
        <f t="shared" si="2"/>
        <v>8217.402853797239</v>
      </c>
      <c r="D78" s="105">
        <f t="shared" si="3"/>
        <v>155.16147146688593</v>
      </c>
      <c r="E78" s="105">
        <f t="shared" si="4"/>
        <v>70.419504537101901</v>
      </c>
      <c r="F78" s="105">
        <f t="shared" si="5"/>
        <v>84.741966929784027</v>
      </c>
      <c r="G78" s="105">
        <f t="shared" si="9"/>
        <v>8146.9833492601374</v>
      </c>
      <c r="H78" s="105">
        <f t="shared" si="7"/>
        <v>7085.9634090083773</v>
      </c>
    </row>
    <row r="79" spans="1:8">
      <c r="A79" s="84">
        <f t="shared" si="8"/>
        <v>69</v>
      </c>
      <c r="B79" s="102">
        <f t="shared" si="1"/>
        <v>45076</v>
      </c>
      <c r="C79" s="105">
        <f t="shared" si="2"/>
        <v>8146.9833492601374</v>
      </c>
      <c r="D79" s="105">
        <f t="shared" si="3"/>
        <v>155.16147146688593</v>
      </c>
      <c r="E79" s="105">
        <f t="shared" si="4"/>
        <v>71.145705677640763</v>
      </c>
      <c r="F79" s="105">
        <f t="shared" si="5"/>
        <v>84.015765789245165</v>
      </c>
      <c r="G79" s="105">
        <f t="shared" si="9"/>
        <v>8075.8376435824966</v>
      </c>
      <c r="H79" s="105">
        <f t="shared" si="7"/>
        <v>7169.9791747976224</v>
      </c>
    </row>
    <row r="80" spans="1:8">
      <c r="A80" s="84">
        <f t="shared" si="8"/>
        <v>70</v>
      </c>
      <c r="B80" s="102">
        <f t="shared" si="1"/>
        <v>45107</v>
      </c>
      <c r="C80" s="105">
        <f t="shared" si="2"/>
        <v>8075.8376435824966</v>
      </c>
      <c r="D80" s="105">
        <f t="shared" si="3"/>
        <v>155.16147146688593</v>
      </c>
      <c r="E80" s="105">
        <f t="shared" si="4"/>
        <v>71.879395767441423</v>
      </c>
      <c r="F80" s="105">
        <f t="shared" si="5"/>
        <v>83.282075699444505</v>
      </c>
      <c r="G80" s="105">
        <f t="shared" si="9"/>
        <v>8003.9582478150551</v>
      </c>
      <c r="H80" s="105">
        <f t="shared" si="7"/>
        <v>7253.2612504970666</v>
      </c>
    </row>
    <row r="81" spans="1:8">
      <c r="A81" s="84">
        <f t="shared" si="8"/>
        <v>71</v>
      </c>
      <c r="B81" s="102">
        <f t="shared" si="1"/>
        <v>45137</v>
      </c>
      <c r="C81" s="105">
        <f t="shared" si="2"/>
        <v>8003.9582478150551</v>
      </c>
      <c r="D81" s="105">
        <f t="shared" si="3"/>
        <v>155.16147146688593</v>
      </c>
      <c r="E81" s="105">
        <f t="shared" si="4"/>
        <v>72.620652036293166</v>
      </c>
      <c r="F81" s="105">
        <f t="shared" si="5"/>
        <v>82.540819430592762</v>
      </c>
      <c r="G81" s="105">
        <f t="shared" si="9"/>
        <v>7931.3375957787621</v>
      </c>
      <c r="H81" s="105">
        <f t="shared" si="7"/>
        <v>7335.8020699276594</v>
      </c>
    </row>
    <row r="82" spans="1:8">
      <c r="A82" s="84">
        <f t="shared" si="8"/>
        <v>72</v>
      </c>
      <c r="B82" s="102">
        <f t="shared" si="1"/>
        <v>45168</v>
      </c>
      <c r="C82" s="105">
        <f t="shared" si="2"/>
        <v>7931.3375957787621</v>
      </c>
      <c r="D82" s="105">
        <f t="shared" si="3"/>
        <v>155.16147146688593</v>
      </c>
      <c r="E82" s="105">
        <f t="shared" si="4"/>
        <v>73.369552510417435</v>
      </c>
      <c r="F82" s="105">
        <f t="shared" si="5"/>
        <v>81.791918956468493</v>
      </c>
      <c r="G82" s="105">
        <f t="shared" si="9"/>
        <v>7857.9680432683444</v>
      </c>
      <c r="H82" s="105">
        <f t="shared" si="7"/>
        <v>7417.5939888841276</v>
      </c>
    </row>
    <row r="83" spans="1:8">
      <c r="A83" s="84">
        <f t="shared" si="8"/>
        <v>73</v>
      </c>
      <c r="B83" s="102">
        <f t="shared" si="1"/>
        <v>45199</v>
      </c>
      <c r="C83" s="105">
        <f t="shared" si="2"/>
        <v>7857.9680432683444</v>
      </c>
      <c r="D83" s="105">
        <f t="shared" si="3"/>
        <v>155.16147146688593</v>
      </c>
      <c r="E83" s="105">
        <f t="shared" si="4"/>
        <v>74.126176020681129</v>
      </c>
      <c r="F83" s="105">
        <f t="shared" si="5"/>
        <v>81.035295446204799</v>
      </c>
      <c r="G83" s="105">
        <f t="shared" si="9"/>
        <v>7783.8418672476637</v>
      </c>
      <c r="H83" s="105">
        <f t="shared" si="7"/>
        <v>7498.6292843303327</v>
      </c>
    </row>
    <row r="84" spans="1:8">
      <c r="A84" s="84">
        <f t="shared" si="8"/>
        <v>74</v>
      </c>
      <c r="B84" s="102">
        <f t="shared" si="1"/>
        <v>45229</v>
      </c>
      <c r="C84" s="105">
        <f t="shared" si="2"/>
        <v>7783.8418672476637</v>
      </c>
      <c r="D84" s="105">
        <f t="shared" si="3"/>
        <v>155.16147146688593</v>
      </c>
      <c r="E84" s="105">
        <f t="shared" si="4"/>
        <v>74.890602210894386</v>
      </c>
      <c r="F84" s="105">
        <f t="shared" si="5"/>
        <v>80.270869255991542</v>
      </c>
      <c r="G84" s="105">
        <f t="shared" si="9"/>
        <v>7708.9512650367697</v>
      </c>
      <c r="H84" s="105">
        <f t="shared" si="7"/>
        <v>7578.9001535863244</v>
      </c>
    </row>
    <row r="85" spans="1:8">
      <c r="A85" s="84">
        <f t="shared" si="8"/>
        <v>75</v>
      </c>
      <c r="B85" s="102">
        <f t="shared" si="1"/>
        <v>45260</v>
      </c>
      <c r="C85" s="105">
        <f t="shared" si="2"/>
        <v>7708.9512650367697</v>
      </c>
      <c r="D85" s="105">
        <f t="shared" si="3"/>
        <v>155.16147146688593</v>
      </c>
      <c r="E85" s="105">
        <f t="shared" si="4"/>
        <v>75.662911546194238</v>
      </c>
      <c r="F85" s="105">
        <f t="shared" si="5"/>
        <v>79.49855992069169</v>
      </c>
      <c r="G85" s="105">
        <f t="shared" si="9"/>
        <v>7633.288353490575</v>
      </c>
      <c r="H85" s="105">
        <f t="shared" si="7"/>
        <v>7658.3987135070165</v>
      </c>
    </row>
    <row r="86" spans="1:8">
      <c r="A86" s="84">
        <f t="shared" si="8"/>
        <v>76</v>
      </c>
      <c r="B86" s="102">
        <f t="shared" si="1"/>
        <v>45290</v>
      </c>
      <c r="C86" s="105">
        <f t="shared" si="2"/>
        <v>7633.288353490575</v>
      </c>
      <c r="D86" s="105">
        <f t="shared" si="3"/>
        <v>155.16147146688593</v>
      </c>
      <c r="E86" s="105">
        <f t="shared" si="4"/>
        <v>76.443185321514363</v>
      </c>
      <c r="F86" s="105">
        <f t="shared" si="5"/>
        <v>78.718286145371565</v>
      </c>
      <c r="G86" s="105">
        <f t="shared" si="9"/>
        <v>7556.8451681690603</v>
      </c>
      <c r="H86" s="105">
        <f t="shared" si="7"/>
        <v>7737.1169996523877</v>
      </c>
    </row>
    <row r="87" spans="1:8">
      <c r="A87" s="84">
        <f t="shared" si="8"/>
        <v>77</v>
      </c>
      <c r="B87" s="102">
        <f t="shared" si="1"/>
        <v>45321</v>
      </c>
      <c r="C87" s="105">
        <f t="shared" si="2"/>
        <v>7556.8451681690603</v>
      </c>
      <c r="D87" s="105">
        <f t="shared" si="3"/>
        <v>155.16147146688593</v>
      </c>
      <c r="E87" s="105">
        <f t="shared" si="4"/>
        <v>77.231505670142496</v>
      </c>
      <c r="F87" s="105">
        <f t="shared" si="5"/>
        <v>77.929965796743431</v>
      </c>
      <c r="G87" s="105">
        <f t="shared" si="9"/>
        <v>7479.6136624989176</v>
      </c>
      <c r="H87" s="105">
        <f t="shared" si="7"/>
        <v>7815.0469654491308</v>
      </c>
    </row>
    <row r="88" spans="1:8">
      <c r="A88" s="84">
        <f t="shared" si="8"/>
        <v>78</v>
      </c>
      <c r="B88" s="102">
        <f t="shared" si="1"/>
        <v>45352</v>
      </c>
      <c r="C88" s="105">
        <f t="shared" si="2"/>
        <v>7479.6136624989176</v>
      </c>
      <c r="D88" s="105">
        <f t="shared" si="3"/>
        <v>155.16147146688593</v>
      </c>
      <c r="E88" s="105">
        <f t="shared" si="4"/>
        <v>78.02795557236584</v>
      </c>
      <c r="F88" s="105">
        <f t="shared" si="5"/>
        <v>77.133515894520087</v>
      </c>
      <c r="G88" s="105">
        <f t="shared" si="9"/>
        <v>7401.5857069265521</v>
      </c>
      <c r="H88" s="105">
        <f t="shared" si="7"/>
        <v>7892.1804813436511</v>
      </c>
    </row>
    <row r="89" spans="1:8">
      <c r="A89" s="84">
        <f t="shared" si="8"/>
        <v>79</v>
      </c>
      <c r="B89" s="102">
        <f t="shared" si="1"/>
        <v>45381</v>
      </c>
      <c r="C89" s="105">
        <f t="shared" si="2"/>
        <v>7401.5857069265521</v>
      </c>
      <c r="D89" s="105">
        <f t="shared" si="3"/>
        <v>155.16147146688593</v>
      </c>
      <c r="E89" s="105">
        <f t="shared" si="4"/>
        <v>78.832618864205855</v>
      </c>
      <c r="F89" s="105">
        <f t="shared" si="5"/>
        <v>76.328852602680072</v>
      </c>
      <c r="G89" s="105">
        <f t="shared" si="9"/>
        <v>7322.7530880623463</v>
      </c>
      <c r="H89" s="105">
        <f t="shared" si="7"/>
        <v>7968.509333946331</v>
      </c>
    </row>
    <row r="90" spans="1:8">
      <c r="A90" s="84">
        <f t="shared" si="8"/>
        <v>80</v>
      </c>
      <c r="B90" s="102">
        <f t="shared" si="1"/>
        <v>45412</v>
      </c>
      <c r="C90" s="105">
        <f t="shared" si="2"/>
        <v>7322.7530880623463</v>
      </c>
      <c r="D90" s="105">
        <f t="shared" si="3"/>
        <v>155.16147146688593</v>
      </c>
      <c r="E90" s="105">
        <f t="shared" si="4"/>
        <v>79.645580246242972</v>
      </c>
      <c r="F90" s="105">
        <f t="shared" si="5"/>
        <v>75.515891220642956</v>
      </c>
      <c r="G90" s="105">
        <f t="shared" si="9"/>
        <v>7243.107507816103</v>
      </c>
      <c r="H90" s="105">
        <f t="shared" si="7"/>
        <v>8044.0252251669735</v>
      </c>
    </row>
    <row r="91" spans="1:8">
      <c r="A91" s="84">
        <f t="shared" si="8"/>
        <v>81</v>
      </c>
      <c r="B91" s="102">
        <f t="shared" si="1"/>
        <v>45442</v>
      </c>
      <c r="C91" s="105">
        <f t="shared" si="2"/>
        <v>7243.107507816103</v>
      </c>
      <c r="D91" s="105">
        <f t="shared" si="3"/>
        <v>155.16147146688593</v>
      </c>
      <c r="E91" s="105">
        <f t="shared" si="4"/>
        <v>80.466925292532366</v>
      </c>
      <c r="F91" s="105">
        <f t="shared" si="5"/>
        <v>74.694546174353562</v>
      </c>
      <c r="G91" s="105">
        <f t="shared" si="9"/>
        <v>7162.6405825235706</v>
      </c>
      <c r="H91" s="105">
        <f t="shared" si="7"/>
        <v>8118.719771341327</v>
      </c>
    </row>
    <row r="92" spans="1:8">
      <c r="A92" s="84">
        <f t="shared" si="8"/>
        <v>82</v>
      </c>
      <c r="B92" s="102">
        <f t="shared" si="1"/>
        <v>45473</v>
      </c>
      <c r="C92" s="105">
        <f t="shared" si="2"/>
        <v>7162.6405825235706</v>
      </c>
      <c r="D92" s="105">
        <f t="shared" si="3"/>
        <v>155.16147146688593</v>
      </c>
      <c r="E92" s="105">
        <f t="shared" si="4"/>
        <v>81.296740459611598</v>
      </c>
      <c r="F92" s="105">
        <f t="shared" si="5"/>
        <v>73.864731007274329</v>
      </c>
      <c r="G92" s="105">
        <f t="shared" si="9"/>
        <v>7081.3438420639586</v>
      </c>
      <c r="H92" s="105">
        <f t="shared" si="7"/>
        <v>8192.5845023486017</v>
      </c>
    </row>
    <row r="93" spans="1:8">
      <c r="A93" s="84">
        <f t="shared" si="8"/>
        <v>83</v>
      </c>
      <c r="B93" s="102">
        <f t="shared" si="1"/>
        <v>45503</v>
      </c>
      <c r="C93" s="105">
        <f t="shared" si="2"/>
        <v>7081.3438420639586</v>
      </c>
      <c r="D93" s="105">
        <f t="shared" si="3"/>
        <v>155.16147146688593</v>
      </c>
      <c r="E93" s="105">
        <f t="shared" si="4"/>
        <v>82.135113095601355</v>
      </c>
      <c r="F93" s="105">
        <f t="shared" si="5"/>
        <v>73.026358371284573</v>
      </c>
      <c r="G93" s="105">
        <f t="shared" si="9"/>
        <v>6999.2087289683568</v>
      </c>
      <c r="H93" s="105">
        <f t="shared" si="7"/>
        <v>8265.6108607198857</v>
      </c>
    </row>
    <row r="94" spans="1:8">
      <c r="A94" s="84">
        <f t="shared" si="8"/>
        <v>84</v>
      </c>
      <c r="B94" s="102">
        <f t="shared" si="1"/>
        <v>45534</v>
      </c>
      <c r="C94" s="105">
        <f t="shared" si="2"/>
        <v>6999.2087289683568</v>
      </c>
      <c r="D94" s="105">
        <f t="shared" si="3"/>
        <v>155.16147146688593</v>
      </c>
      <c r="E94" s="105">
        <f t="shared" si="4"/>
        <v>82.982131449399745</v>
      </c>
      <c r="F94" s="105">
        <f t="shared" si="5"/>
        <v>72.179340017486183</v>
      </c>
      <c r="G94" s="105">
        <f t="shared" si="9"/>
        <v>6916.2265975189566</v>
      </c>
      <c r="H94" s="105">
        <f t="shared" si="7"/>
        <v>8337.7902007373723</v>
      </c>
    </row>
    <row r="95" spans="1:8">
      <c r="A95" s="84">
        <f t="shared" si="8"/>
        <v>85</v>
      </c>
      <c r="B95" s="102">
        <f t="shared" si="1"/>
        <v>45565</v>
      </c>
      <c r="C95" s="105">
        <f t="shared" si="2"/>
        <v>6916.2265975189566</v>
      </c>
      <c r="D95" s="105">
        <f t="shared" si="3"/>
        <v>155.16147146688593</v>
      </c>
      <c r="E95" s="105">
        <f t="shared" si="4"/>
        <v>83.83788467997168</v>
      </c>
      <c r="F95" s="105">
        <f t="shared" si="5"/>
        <v>71.323586786914248</v>
      </c>
      <c r="G95" s="105">
        <f t="shared" si="9"/>
        <v>6832.3887128389852</v>
      </c>
      <c r="H95" s="105">
        <f t="shared" si="7"/>
        <v>8409.1137875242857</v>
      </c>
    </row>
    <row r="96" spans="1:8">
      <c r="A96" s="84">
        <f t="shared" si="8"/>
        <v>86</v>
      </c>
      <c r="B96" s="102">
        <f t="shared" si="1"/>
        <v>45595</v>
      </c>
      <c r="C96" s="105">
        <f t="shared" si="2"/>
        <v>6832.3887128389852</v>
      </c>
      <c r="D96" s="105">
        <f t="shared" si="3"/>
        <v>155.16147146688593</v>
      </c>
      <c r="E96" s="105">
        <f t="shared" si="4"/>
        <v>84.702462865733892</v>
      </c>
      <c r="F96" s="105">
        <f t="shared" si="5"/>
        <v>70.459008601152036</v>
      </c>
      <c r="G96" s="105">
        <f t="shared" si="9"/>
        <v>6747.6862499732515</v>
      </c>
      <c r="H96" s="105">
        <f t="shared" si="7"/>
        <v>8479.5727961254379</v>
      </c>
    </row>
    <row r="97" spans="1:8">
      <c r="A97" s="84">
        <f t="shared" si="8"/>
        <v>87</v>
      </c>
      <c r="B97" s="102">
        <f t="shared" si="1"/>
        <v>45626</v>
      </c>
      <c r="C97" s="105">
        <f t="shared" si="2"/>
        <v>6747.6862499732515</v>
      </c>
      <c r="D97" s="105">
        <f t="shared" si="3"/>
        <v>155.16147146688593</v>
      </c>
      <c r="E97" s="105">
        <f t="shared" si="4"/>
        <v>85.575957014036774</v>
      </c>
      <c r="F97" s="105">
        <f t="shared" si="5"/>
        <v>69.585514452849154</v>
      </c>
      <c r="G97" s="105">
        <f t="shared" si="9"/>
        <v>6662.1102929592143</v>
      </c>
      <c r="H97" s="105">
        <f t="shared" si="7"/>
        <v>8549.1583105782865</v>
      </c>
    </row>
    <row r="98" spans="1:8">
      <c r="A98" s="84">
        <f t="shared" si="8"/>
        <v>88</v>
      </c>
      <c r="B98" s="102">
        <f t="shared" si="1"/>
        <v>45656</v>
      </c>
      <c r="C98" s="105">
        <f t="shared" si="2"/>
        <v>6662.1102929592143</v>
      </c>
      <c r="D98" s="105">
        <f t="shared" si="3"/>
        <v>155.16147146688593</v>
      </c>
      <c r="E98" s="105">
        <f t="shared" si="4"/>
        <v>86.458459070744027</v>
      </c>
      <c r="F98" s="105">
        <f t="shared" si="5"/>
        <v>68.703012396141901</v>
      </c>
      <c r="G98" s="105">
        <f t="shared" si="9"/>
        <v>6575.6518338884707</v>
      </c>
      <c r="H98" s="105">
        <f t="shared" si="7"/>
        <v>8617.8613229744278</v>
      </c>
    </row>
    <row r="99" spans="1:8">
      <c r="A99" s="84">
        <f t="shared" si="8"/>
        <v>89</v>
      </c>
      <c r="B99" s="102">
        <f t="shared" si="1"/>
        <v>45687</v>
      </c>
      <c r="C99" s="105">
        <f t="shared" si="2"/>
        <v>6575.6518338884707</v>
      </c>
      <c r="D99" s="105">
        <f t="shared" si="3"/>
        <v>155.16147146688593</v>
      </c>
      <c r="E99" s="105">
        <f t="shared" si="4"/>
        <v>87.350061929911064</v>
      </c>
      <c r="F99" s="105">
        <f t="shared" si="5"/>
        <v>67.811409536974864</v>
      </c>
      <c r="G99" s="105">
        <f t="shared" si="9"/>
        <v>6488.3017719585596</v>
      </c>
      <c r="H99" s="105">
        <f t="shared" si="7"/>
        <v>8685.6727325114025</v>
      </c>
    </row>
    <row r="100" spans="1:8">
      <c r="A100" s="84">
        <f t="shared" si="8"/>
        <v>90</v>
      </c>
      <c r="B100" s="102">
        <f t="shared" si="1"/>
        <v>45718</v>
      </c>
      <c r="C100" s="105">
        <f t="shared" si="2"/>
        <v>6488.3017719585596</v>
      </c>
      <c r="D100" s="105">
        <f t="shared" si="3"/>
        <v>155.16147146688593</v>
      </c>
      <c r="E100" s="105">
        <f t="shared" si="4"/>
        <v>88.250859443563286</v>
      </c>
      <c r="F100" s="105">
        <f t="shared" si="5"/>
        <v>66.910612023322642</v>
      </c>
      <c r="G100" s="105">
        <f t="shared" si="9"/>
        <v>6400.0509125149965</v>
      </c>
      <c r="H100" s="105">
        <f t="shared" si="7"/>
        <v>8752.5833445347253</v>
      </c>
    </row>
    <row r="101" spans="1:8">
      <c r="A101" s="84">
        <f t="shared" si="8"/>
        <v>91</v>
      </c>
      <c r="B101" s="102">
        <f t="shared" si="1"/>
        <v>45746</v>
      </c>
      <c r="C101" s="105">
        <f t="shared" si="2"/>
        <v>6400.0509125149965</v>
      </c>
      <c r="D101" s="105">
        <f t="shared" si="3"/>
        <v>155.16147146688593</v>
      </c>
      <c r="E101" s="105">
        <f t="shared" si="4"/>
        <v>89.160946431575027</v>
      </c>
      <c r="F101" s="105">
        <f t="shared" si="5"/>
        <v>66.000525035310901</v>
      </c>
      <c r="G101" s="105">
        <f t="shared" si="9"/>
        <v>6310.8899660834213</v>
      </c>
      <c r="H101" s="105">
        <f t="shared" si="7"/>
        <v>8818.5838695700368</v>
      </c>
    </row>
    <row r="102" spans="1:8">
      <c r="A102" s="84">
        <f t="shared" si="8"/>
        <v>92</v>
      </c>
      <c r="B102" s="102">
        <f t="shared" si="1"/>
        <v>45777</v>
      </c>
      <c r="C102" s="105">
        <f t="shared" si="2"/>
        <v>6310.8899660834213</v>
      </c>
      <c r="D102" s="105">
        <f t="shared" si="3"/>
        <v>155.16147146688593</v>
      </c>
      <c r="E102" s="105">
        <f t="shared" si="4"/>
        <v>90.08041869165065</v>
      </c>
      <c r="F102" s="105">
        <f t="shared" si="5"/>
        <v>65.081052775235278</v>
      </c>
      <c r="G102" s="105">
        <f t="shared" si="9"/>
        <v>6220.809547391771</v>
      </c>
      <c r="H102" s="105">
        <f t="shared" si="7"/>
        <v>8883.6649223452714</v>
      </c>
    </row>
    <row r="103" spans="1:8">
      <c r="A103" s="84">
        <f t="shared" si="8"/>
        <v>93</v>
      </c>
      <c r="B103" s="102">
        <f t="shared" si="1"/>
        <v>45807</v>
      </c>
      <c r="C103" s="105">
        <f t="shared" si="2"/>
        <v>6220.809547391771</v>
      </c>
      <c r="D103" s="105">
        <f t="shared" si="3"/>
        <v>155.16147146688593</v>
      </c>
      <c r="E103" s="105">
        <f t="shared" si="4"/>
        <v>91.009373009408293</v>
      </c>
      <c r="F103" s="105">
        <f t="shared" si="5"/>
        <v>64.152098457477635</v>
      </c>
      <c r="G103" s="105">
        <f t="shared" si="9"/>
        <v>6129.8001743823625</v>
      </c>
      <c r="H103" s="105">
        <f t="shared" si="7"/>
        <v>8947.8170208027495</v>
      </c>
    </row>
    <row r="104" spans="1:8">
      <c r="A104" s="84">
        <f t="shared" si="8"/>
        <v>94</v>
      </c>
      <c r="B104" s="102">
        <f t="shared" si="1"/>
        <v>45838</v>
      </c>
      <c r="C104" s="105">
        <f t="shared" si="2"/>
        <v>6129.8001743823625</v>
      </c>
      <c r="D104" s="105">
        <f t="shared" si="3"/>
        <v>155.16147146688593</v>
      </c>
      <c r="E104" s="105">
        <f t="shared" si="4"/>
        <v>91.947907168567809</v>
      </c>
      <c r="F104" s="105">
        <f t="shared" si="5"/>
        <v>63.213564298318119</v>
      </c>
      <c r="G104" s="105">
        <f t="shared" si="9"/>
        <v>6037.8522672137942</v>
      </c>
      <c r="H104" s="105">
        <f t="shared" si="7"/>
        <v>9011.0305851010671</v>
      </c>
    </row>
    <row r="105" spans="1:8">
      <c r="A105" s="84">
        <f t="shared" si="8"/>
        <v>95</v>
      </c>
      <c r="B105" s="102">
        <f t="shared" si="1"/>
        <v>45868</v>
      </c>
      <c r="C105" s="105">
        <f t="shared" si="2"/>
        <v>6037.8522672137942</v>
      </c>
      <c r="D105" s="105">
        <f t="shared" si="3"/>
        <v>155.16147146688593</v>
      </c>
      <c r="E105" s="105">
        <f t="shared" si="4"/>
        <v>92.89611996124367</v>
      </c>
      <c r="F105" s="105">
        <f t="shared" si="5"/>
        <v>62.265351505642258</v>
      </c>
      <c r="G105" s="105">
        <f t="shared" si="9"/>
        <v>5944.9561472525502</v>
      </c>
      <c r="H105" s="105">
        <f t="shared" si="7"/>
        <v>9073.2959366067098</v>
      </c>
    </row>
    <row r="106" spans="1:8">
      <c r="A106" s="84">
        <f t="shared" si="8"/>
        <v>96</v>
      </c>
      <c r="B106" s="102">
        <f t="shared" si="1"/>
        <v>45899</v>
      </c>
      <c r="C106" s="105">
        <f t="shared" si="2"/>
        <v>5944.9561472525502</v>
      </c>
      <c r="D106" s="105">
        <f t="shared" si="3"/>
        <v>155.16147146688593</v>
      </c>
      <c r="E106" s="105">
        <f t="shared" si="4"/>
        <v>93.854111198344</v>
      </c>
      <c r="F106" s="105">
        <f t="shared" si="5"/>
        <v>61.307360268541927</v>
      </c>
      <c r="G106" s="105">
        <f t="shared" si="9"/>
        <v>5851.1020360542061</v>
      </c>
      <c r="H106" s="105">
        <f t="shared" si="7"/>
        <v>9134.6032968752515</v>
      </c>
    </row>
    <row r="107" spans="1:8">
      <c r="A107" s="84">
        <f t="shared" si="8"/>
        <v>97</v>
      </c>
      <c r="B107" s="102">
        <f t="shared" si="1"/>
        <v>45930</v>
      </c>
      <c r="C107" s="105">
        <f t="shared" si="2"/>
        <v>5851.1020360542061</v>
      </c>
      <c r="D107" s="105">
        <f t="shared" si="3"/>
        <v>155.16147146688593</v>
      </c>
      <c r="E107" s="105">
        <f t="shared" si="4"/>
        <v>94.821981720076934</v>
      </c>
      <c r="F107" s="105">
        <f t="shared" si="5"/>
        <v>60.339489746809001</v>
      </c>
      <c r="G107" s="105">
        <f t="shared" si="9"/>
        <v>5756.2800543341291</v>
      </c>
      <c r="H107" s="105">
        <f t="shared" si="7"/>
        <v>9194.9427866220612</v>
      </c>
    </row>
    <row r="108" spans="1:8">
      <c r="A108" s="84">
        <f t="shared" si="8"/>
        <v>98</v>
      </c>
      <c r="B108" s="102">
        <f t="shared" si="1"/>
        <v>45960</v>
      </c>
      <c r="C108" s="105">
        <f t="shared" si="2"/>
        <v>5756.2800543341291</v>
      </c>
      <c r="D108" s="105">
        <f t="shared" si="3"/>
        <v>155.16147146688593</v>
      </c>
      <c r="E108" s="105">
        <f t="shared" si="4"/>
        <v>95.799833406565227</v>
      </c>
      <c r="F108" s="105">
        <f t="shared" si="5"/>
        <v>59.361638060320708</v>
      </c>
      <c r="G108" s="105">
        <f t="shared" si="9"/>
        <v>5660.480220927564</v>
      </c>
      <c r="H108" s="105">
        <f t="shared" si="7"/>
        <v>9254.3044246823811</v>
      </c>
    </row>
    <row r="109" spans="1:8">
      <c r="A109" s="84">
        <f t="shared" si="8"/>
        <v>99</v>
      </c>
      <c r="B109" s="102">
        <f t="shared" si="1"/>
        <v>45991</v>
      </c>
      <c r="C109" s="105">
        <f t="shared" si="2"/>
        <v>5660.480220927564</v>
      </c>
      <c r="D109" s="105">
        <f t="shared" si="3"/>
        <v>155.16147146688593</v>
      </c>
      <c r="E109" s="105">
        <f t="shared" si="4"/>
        <v>96.787769188570422</v>
      </c>
      <c r="F109" s="105">
        <f t="shared" si="5"/>
        <v>58.373702278315506</v>
      </c>
      <c r="G109" s="105">
        <f t="shared" si="9"/>
        <v>5563.6924517389934</v>
      </c>
      <c r="H109" s="105">
        <f t="shared" si="7"/>
        <v>9312.6781269606963</v>
      </c>
    </row>
    <row r="110" spans="1:8">
      <c r="A110" s="84">
        <f t="shared" si="8"/>
        <v>100</v>
      </c>
      <c r="B110" s="102">
        <f t="shared" si="1"/>
        <v>46021</v>
      </c>
      <c r="C110" s="105">
        <f t="shared" si="2"/>
        <v>5563.6924517389934</v>
      </c>
      <c r="D110" s="105">
        <f t="shared" si="3"/>
        <v>155.16147146688593</v>
      </c>
      <c r="E110" s="105">
        <f t="shared" si="4"/>
        <v>97.785893058327559</v>
      </c>
      <c r="F110" s="105">
        <f t="shared" si="5"/>
        <v>57.375578408558376</v>
      </c>
      <c r="G110" s="105">
        <f t="shared" si="9"/>
        <v>5465.9065586806655</v>
      </c>
      <c r="H110" s="105">
        <f t="shared" si="7"/>
        <v>9370.0537053692551</v>
      </c>
    </row>
    <row r="111" spans="1:8">
      <c r="A111" s="84">
        <f t="shared" si="8"/>
        <v>101</v>
      </c>
      <c r="B111" s="102">
        <f t="shared" si="1"/>
        <v>46052</v>
      </c>
      <c r="C111" s="105">
        <f t="shared" si="2"/>
        <v>5465.9065586806655</v>
      </c>
      <c r="D111" s="105">
        <f t="shared" si="3"/>
        <v>155.16147146688593</v>
      </c>
      <c r="E111" s="105">
        <f t="shared" si="4"/>
        <v>98.794310080491556</v>
      </c>
      <c r="F111" s="105">
        <f t="shared" si="5"/>
        <v>56.367161386394365</v>
      </c>
      <c r="G111" s="105">
        <f t="shared" si="9"/>
        <v>5367.1122486001741</v>
      </c>
      <c r="H111" s="105">
        <f t="shared" si="7"/>
        <v>9426.4208667556486</v>
      </c>
    </row>
    <row r="112" spans="1:8">
      <c r="A112" s="84">
        <f t="shared" si="8"/>
        <v>102</v>
      </c>
      <c r="B112" s="102">
        <f t="shared" si="1"/>
        <v>46083</v>
      </c>
      <c r="C112" s="105">
        <f t="shared" si="2"/>
        <v>5367.1122486001741</v>
      </c>
      <c r="D112" s="105">
        <f t="shared" si="3"/>
        <v>155.16147146688593</v>
      </c>
      <c r="E112" s="105">
        <f t="shared" si="4"/>
        <v>99.813126403196634</v>
      </c>
      <c r="F112" s="105">
        <f t="shared" si="5"/>
        <v>55.348345063689301</v>
      </c>
      <c r="G112" s="105">
        <f t="shared" si="9"/>
        <v>5267.2991221969778</v>
      </c>
      <c r="H112" s="105">
        <f t="shared" si="7"/>
        <v>9481.7692118193372</v>
      </c>
    </row>
    <row r="113" spans="1:8">
      <c r="A113" s="84">
        <f t="shared" si="8"/>
        <v>103</v>
      </c>
      <c r="B113" s="102">
        <f t="shared" si="1"/>
        <v>46111</v>
      </c>
      <c r="C113" s="105">
        <f t="shared" si="2"/>
        <v>5267.2991221969778</v>
      </c>
      <c r="D113" s="105">
        <f t="shared" si="3"/>
        <v>155.16147146688593</v>
      </c>
      <c r="E113" s="105">
        <f t="shared" si="4"/>
        <v>100.84244926922959</v>
      </c>
      <c r="F113" s="105">
        <f t="shared" si="5"/>
        <v>54.319022197656338</v>
      </c>
      <c r="G113" s="105">
        <f t="shared" si="9"/>
        <v>5166.4566729277485</v>
      </c>
      <c r="H113" s="105">
        <f t="shared" si="7"/>
        <v>9536.0882340169937</v>
      </c>
    </row>
    <row r="114" spans="1:8">
      <c r="A114" s="84">
        <f t="shared" si="8"/>
        <v>104</v>
      </c>
      <c r="B114" s="102">
        <f t="shared" si="1"/>
        <v>46142</v>
      </c>
      <c r="C114" s="105">
        <f t="shared" si="2"/>
        <v>5166.4566729277485</v>
      </c>
      <c r="D114" s="105">
        <f t="shared" si="3"/>
        <v>155.16147146688593</v>
      </c>
      <c r="E114" s="105">
        <f t="shared" si="4"/>
        <v>101.88238702731852</v>
      </c>
      <c r="F114" s="105">
        <f t="shared" si="5"/>
        <v>53.279084439567406</v>
      </c>
      <c r="G114" s="105">
        <f t="shared" si="9"/>
        <v>5064.5742859004304</v>
      </c>
      <c r="H114" s="105">
        <f t="shared" si="7"/>
        <v>9589.3673184565614</v>
      </c>
    </row>
    <row r="115" spans="1:8">
      <c r="A115" s="84">
        <f t="shared" si="8"/>
        <v>105</v>
      </c>
      <c r="B115" s="102">
        <f t="shared" si="1"/>
        <v>46172</v>
      </c>
      <c r="C115" s="105">
        <f t="shared" si="2"/>
        <v>5064.5742859004304</v>
      </c>
      <c r="D115" s="105">
        <f t="shared" si="3"/>
        <v>155.16147146688593</v>
      </c>
      <c r="E115" s="105">
        <f t="shared" si="4"/>
        <v>102.93304914353774</v>
      </c>
      <c r="F115" s="105">
        <f t="shared" si="5"/>
        <v>52.228422323348191</v>
      </c>
      <c r="G115" s="105">
        <f t="shared" si="9"/>
        <v>4961.6412367568928</v>
      </c>
      <c r="H115" s="105">
        <f t="shared" si="7"/>
        <v>9641.5957407799087</v>
      </c>
    </row>
    <row r="116" spans="1:8">
      <c r="A116" s="84">
        <f t="shared" si="8"/>
        <v>106</v>
      </c>
      <c r="B116" s="102">
        <f t="shared" si="1"/>
        <v>46203</v>
      </c>
      <c r="C116" s="105">
        <f t="shared" si="2"/>
        <v>4961.6412367568928</v>
      </c>
      <c r="D116" s="105">
        <f t="shared" si="3"/>
        <v>155.16147146688593</v>
      </c>
      <c r="E116" s="105">
        <f t="shared" si="4"/>
        <v>103.99454621283047</v>
      </c>
      <c r="F116" s="105">
        <f t="shared" si="5"/>
        <v>51.166925254055457</v>
      </c>
      <c r="G116" s="105">
        <f t="shared" si="9"/>
        <v>4857.646690544062</v>
      </c>
      <c r="H116" s="105">
        <f t="shared" si="7"/>
        <v>9692.7626660339647</v>
      </c>
    </row>
    <row r="117" spans="1:8">
      <c r="A117" s="84">
        <f t="shared" si="8"/>
        <v>107</v>
      </c>
      <c r="B117" s="102">
        <f t="shared" si="1"/>
        <v>46233</v>
      </c>
      <c r="C117" s="105">
        <f t="shared" si="2"/>
        <v>4857.646690544062</v>
      </c>
      <c r="D117" s="105">
        <f t="shared" si="3"/>
        <v>155.16147146688593</v>
      </c>
      <c r="E117" s="105">
        <f t="shared" si="4"/>
        <v>105.06698997065028</v>
      </c>
      <c r="F117" s="105">
        <f t="shared" si="5"/>
        <v>50.094481496235645</v>
      </c>
      <c r="G117" s="105">
        <f t="shared" si="9"/>
        <v>4752.5797005734121</v>
      </c>
      <c r="H117" s="105">
        <f t="shared" si="7"/>
        <v>9742.8571475301997</v>
      </c>
    </row>
    <row r="118" spans="1:8">
      <c r="A118" s="84">
        <f t="shared" si="8"/>
        <v>108</v>
      </c>
      <c r="B118" s="102">
        <f t="shared" si="1"/>
        <v>46264</v>
      </c>
      <c r="C118" s="105">
        <f t="shared" si="2"/>
        <v>4752.5797005734121</v>
      </c>
      <c r="D118" s="105">
        <f t="shared" si="3"/>
        <v>155.16147146688593</v>
      </c>
      <c r="E118" s="105">
        <f t="shared" si="4"/>
        <v>106.15049330472262</v>
      </c>
      <c r="F118" s="105">
        <f t="shared" si="5"/>
        <v>49.010978162163312</v>
      </c>
      <c r="G118" s="105">
        <f t="shared" si="9"/>
        <v>4646.4292072686894</v>
      </c>
      <c r="H118" s="105">
        <f t="shared" si="7"/>
        <v>9791.8681256923628</v>
      </c>
    </row>
    <row r="119" spans="1:8">
      <c r="A119" s="84">
        <f t="shared" si="8"/>
        <v>109</v>
      </c>
      <c r="B119" s="102">
        <f t="shared" si="1"/>
        <v>46295</v>
      </c>
      <c r="C119" s="105">
        <f t="shared" si="2"/>
        <v>4646.4292072686894</v>
      </c>
      <c r="D119" s="105">
        <f t="shared" si="3"/>
        <v>155.16147146688593</v>
      </c>
      <c r="E119" s="105">
        <f t="shared" si="4"/>
        <v>107.24517026692757</v>
      </c>
      <c r="F119" s="105">
        <f t="shared" si="5"/>
        <v>47.916301199958362</v>
      </c>
      <c r="G119" s="105">
        <f t="shared" si="9"/>
        <v>4539.1840370017617</v>
      </c>
      <c r="H119" s="105">
        <f t="shared" si="7"/>
        <v>9839.7844268923218</v>
      </c>
    </row>
    <row r="120" spans="1:8">
      <c r="A120" s="84">
        <f t="shared" si="8"/>
        <v>110</v>
      </c>
      <c r="B120" s="102">
        <f t="shared" si="1"/>
        <v>46325</v>
      </c>
      <c r="C120" s="105">
        <f t="shared" si="2"/>
        <v>4539.1840370017617</v>
      </c>
      <c r="D120" s="105">
        <f t="shared" si="3"/>
        <v>155.16147146688593</v>
      </c>
      <c r="E120" s="105">
        <f t="shared" si="4"/>
        <v>108.35113608530526</v>
      </c>
      <c r="F120" s="105">
        <f t="shared" si="5"/>
        <v>46.810335381580671</v>
      </c>
      <c r="G120" s="105">
        <f t="shared" si="9"/>
        <v>4430.8329009164563</v>
      </c>
      <c r="H120" s="105">
        <f t="shared" si="7"/>
        <v>9886.5947622739022</v>
      </c>
    </row>
    <row r="121" spans="1:8">
      <c r="A121" s="84">
        <f t="shared" si="8"/>
        <v>111</v>
      </c>
      <c r="B121" s="102">
        <f t="shared" si="1"/>
        <v>46356</v>
      </c>
      <c r="C121" s="105">
        <f t="shared" si="2"/>
        <v>4430.8329009164563</v>
      </c>
      <c r="D121" s="105">
        <f t="shared" si="3"/>
        <v>155.16147146688593</v>
      </c>
      <c r="E121" s="105">
        <f t="shared" si="4"/>
        <v>109.46850717618497</v>
      </c>
      <c r="F121" s="105">
        <f t="shared" si="5"/>
        <v>45.692964290700957</v>
      </c>
      <c r="G121" s="105">
        <f t="shared" si="9"/>
        <v>4321.3643937402712</v>
      </c>
      <c r="H121" s="105">
        <f t="shared" si="7"/>
        <v>9932.2877265646039</v>
      </c>
    </row>
    <row r="122" spans="1:8">
      <c r="A122" s="84">
        <f t="shared" si="8"/>
        <v>112</v>
      </c>
      <c r="B122" s="102">
        <f t="shared" si="1"/>
        <v>46386</v>
      </c>
      <c r="C122" s="105">
        <f t="shared" si="2"/>
        <v>4321.3643937402712</v>
      </c>
      <c r="D122" s="105">
        <f t="shared" si="3"/>
        <v>155.16147146688593</v>
      </c>
      <c r="E122" s="105">
        <f t="shared" si="4"/>
        <v>110.59740115643939</v>
      </c>
      <c r="F122" s="105">
        <f t="shared" si="5"/>
        <v>44.564070310446546</v>
      </c>
      <c r="G122" s="105">
        <f t="shared" si="9"/>
        <v>4210.7669925838318</v>
      </c>
      <c r="H122" s="105">
        <f t="shared" si="7"/>
        <v>9976.8517968750511</v>
      </c>
    </row>
    <row r="123" spans="1:8">
      <c r="A123" s="84">
        <f t="shared" si="8"/>
        <v>113</v>
      </c>
      <c r="B123" s="102">
        <f t="shared" si="1"/>
        <v>46417</v>
      </c>
      <c r="C123" s="105">
        <f t="shared" si="2"/>
        <v>4210.7669925838318</v>
      </c>
      <c r="D123" s="105">
        <f t="shared" si="3"/>
        <v>155.16147146688593</v>
      </c>
      <c r="E123" s="105">
        <f t="shared" si="4"/>
        <v>111.73793685586516</v>
      </c>
      <c r="F123" s="105">
        <f t="shared" si="5"/>
        <v>43.42353461102077</v>
      </c>
      <c r="G123" s="105">
        <f t="shared" si="9"/>
        <v>4099.0290557279668</v>
      </c>
      <c r="H123" s="105">
        <f t="shared" si="7"/>
        <v>10020.275331486071</v>
      </c>
    </row>
    <row r="124" spans="1:8">
      <c r="A124" s="84">
        <f t="shared" si="8"/>
        <v>114</v>
      </c>
      <c r="B124" s="102">
        <f t="shared" si="1"/>
        <v>46448</v>
      </c>
      <c r="C124" s="105">
        <f t="shared" si="2"/>
        <v>4099.0290557279668</v>
      </c>
      <c r="D124" s="105">
        <f t="shared" si="3"/>
        <v>155.16147146688593</v>
      </c>
      <c r="E124" s="105">
        <f t="shared" si="4"/>
        <v>112.89023432969127</v>
      </c>
      <c r="F124" s="105">
        <f t="shared" si="5"/>
        <v>42.27123713719466</v>
      </c>
      <c r="G124" s="105">
        <f t="shared" si="9"/>
        <v>3986.1388213982755</v>
      </c>
      <c r="H124" s="105">
        <f t="shared" si="7"/>
        <v>10062.546568623266</v>
      </c>
    </row>
    <row r="125" spans="1:8">
      <c r="A125" s="84">
        <f t="shared" si="8"/>
        <v>115</v>
      </c>
      <c r="B125" s="102">
        <f t="shared" si="1"/>
        <v>46476</v>
      </c>
      <c r="C125" s="105">
        <f t="shared" si="2"/>
        <v>3986.1388213982755</v>
      </c>
      <c r="D125" s="105">
        <f t="shared" si="3"/>
        <v>155.16147146688593</v>
      </c>
      <c r="E125" s="105">
        <f t="shared" si="4"/>
        <v>114.05441487121621</v>
      </c>
      <c r="F125" s="105">
        <f t="shared" si="5"/>
        <v>41.107056595669718</v>
      </c>
      <c r="G125" s="105">
        <f t="shared" si="9"/>
        <v>3872.0844065270594</v>
      </c>
      <c r="H125" s="105">
        <f t="shared" si="7"/>
        <v>10103.653625218934</v>
      </c>
    </row>
    <row r="126" spans="1:8">
      <c r="A126" s="84">
        <f t="shared" si="8"/>
        <v>116</v>
      </c>
      <c r="B126" s="102">
        <f t="shared" si="1"/>
        <v>46507</v>
      </c>
      <c r="C126" s="105">
        <f t="shared" si="2"/>
        <v>3872.0844065270594</v>
      </c>
      <c r="D126" s="105">
        <f t="shared" si="3"/>
        <v>155.16147146688593</v>
      </c>
      <c r="E126" s="105">
        <f t="shared" si="4"/>
        <v>115.23060102457563</v>
      </c>
      <c r="F126" s="105">
        <f t="shared" si="5"/>
        <v>39.930870442310301</v>
      </c>
      <c r="G126" s="105">
        <f t="shared" si="9"/>
        <v>3756.8538055024837</v>
      </c>
      <c r="H126" s="105">
        <f t="shared" si="7"/>
        <v>10143.584495661245</v>
      </c>
    </row>
    <row r="127" spans="1:8">
      <c r="A127" s="84">
        <f t="shared" si="8"/>
        <v>117</v>
      </c>
      <c r="B127" s="102">
        <f t="shared" si="1"/>
        <v>46537</v>
      </c>
      <c r="C127" s="105">
        <f t="shared" si="2"/>
        <v>3756.8538055024837</v>
      </c>
      <c r="D127" s="105">
        <f t="shared" si="3"/>
        <v>155.16147146688593</v>
      </c>
      <c r="E127" s="105">
        <f t="shared" si="4"/>
        <v>116.41891659764156</v>
      </c>
      <c r="F127" s="105">
        <f t="shared" si="5"/>
        <v>38.742554869244366</v>
      </c>
      <c r="G127" s="105">
        <f t="shared" si="9"/>
        <v>3640.4348889048424</v>
      </c>
      <c r="H127" s="105">
        <f t="shared" si="7"/>
        <v>10182.32705053049</v>
      </c>
    </row>
    <row r="128" spans="1:8">
      <c r="A128" s="84">
        <f t="shared" si="8"/>
        <v>118</v>
      </c>
      <c r="B128" s="102">
        <f t="shared" si="1"/>
        <v>46568</v>
      </c>
      <c r="C128" s="105">
        <f t="shared" si="2"/>
        <v>3640.4348889048424</v>
      </c>
      <c r="D128" s="105">
        <f t="shared" si="3"/>
        <v>155.16147146688593</v>
      </c>
      <c r="E128" s="105">
        <f t="shared" si="4"/>
        <v>117.61948667505473</v>
      </c>
      <c r="F128" s="105">
        <f t="shared" si="5"/>
        <v>37.54198479183119</v>
      </c>
      <c r="G128" s="105">
        <f t="shared" si="9"/>
        <v>3522.8154022297877</v>
      </c>
      <c r="H128" s="105">
        <f t="shared" si="7"/>
        <v>10219.869035322321</v>
      </c>
    </row>
    <row r="129" spans="1:8">
      <c r="A129" s="84">
        <f t="shared" si="8"/>
        <v>119</v>
      </c>
      <c r="B129" s="102">
        <f t="shared" si="1"/>
        <v>46598</v>
      </c>
      <c r="C129" s="105">
        <f t="shared" si="2"/>
        <v>3522.8154022297877</v>
      </c>
      <c r="D129" s="105">
        <f t="shared" si="3"/>
        <v>155.16147146688593</v>
      </c>
      <c r="E129" s="105">
        <f t="shared" si="4"/>
        <v>118.83243763139124</v>
      </c>
      <c r="F129" s="105">
        <f t="shared" si="5"/>
        <v>36.329033835494684</v>
      </c>
      <c r="G129" s="105">
        <f t="shared" si="9"/>
        <v>3403.9829645983964</v>
      </c>
      <c r="H129" s="105">
        <f t="shared" si="7"/>
        <v>10256.198069157816</v>
      </c>
    </row>
    <row r="130" spans="1:8">
      <c r="A130" s="84">
        <f t="shared" si="8"/>
        <v>120</v>
      </c>
      <c r="B130" s="102">
        <f t="shared" si="1"/>
        <v>46629</v>
      </c>
      <c r="C130" s="105">
        <f t="shared" si="2"/>
        <v>3403.9829645983964</v>
      </c>
      <c r="D130" s="105">
        <f t="shared" si="3"/>
        <v>155.16147146688593</v>
      </c>
      <c r="E130" s="105">
        <f t="shared" si="4"/>
        <v>120.05789714446496</v>
      </c>
      <c r="F130" s="105">
        <f t="shared" si="5"/>
        <v>35.103574322420961</v>
      </c>
      <c r="G130" s="105">
        <f t="shared" si="9"/>
        <v>3283.9250674539317</v>
      </c>
      <c r="H130" s="105">
        <f t="shared" si="7"/>
        <v>10291.301643480236</v>
      </c>
    </row>
    <row r="131" spans="1:8">
      <c r="A131" s="84">
        <f t="shared" si="8"/>
        <v>121</v>
      </c>
      <c r="B131" s="102">
        <f t="shared" si="1"/>
        <v>46660</v>
      </c>
      <c r="C131" s="105">
        <f t="shared" si="2"/>
        <v>3283.9250674539317</v>
      </c>
      <c r="D131" s="105">
        <f t="shared" si="3"/>
        <v>155.16147146688593</v>
      </c>
      <c r="E131" s="105">
        <f t="shared" si="4"/>
        <v>121.29599420876725</v>
      </c>
      <c r="F131" s="105">
        <f t="shared" si="5"/>
        <v>33.865477258118673</v>
      </c>
      <c r="G131" s="105">
        <f t="shared" si="9"/>
        <v>3162.6290732451644</v>
      </c>
      <c r="H131" s="105">
        <f t="shared" si="7"/>
        <v>10325.167120738355</v>
      </c>
    </row>
    <row r="132" spans="1:8">
      <c r="A132" s="84">
        <f t="shared" si="8"/>
        <v>122</v>
      </c>
      <c r="B132" s="102">
        <f t="shared" si="1"/>
        <v>46690</v>
      </c>
      <c r="C132" s="105">
        <f t="shared" si="2"/>
        <v>3162.6290732451644</v>
      </c>
      <c r="D132" s="105">
        <f t="shared" si="3"/>
        <v>155.16147146688593</v>
      </c>
      <c r="E132" s="105">
        <f t="shared" si="4"/>
        <v>122.54685914904516</v>
      </c>
      <c r="F132" s="105">
        <f t="shared" si="5"/>
        <v>32.614612317840759</v>
      </c>
      <c r="G132" s="105">
        <f t="shared" si="9"/>
        <v>3040.0822140961191</v>
      </c>
      <c r="H132" s="105">
        <f t="shared" si="7"/>
        <v>10357.781733056196</v>
      </c>
    </row>
    <row r="133" spans="1:8">
      <c r="A133" s="84">
        <f t="shared" si="8"/>
        <v>123</v>
      </c>
      <c r="B133" s="102">
        <f t="shared" si="1"/>
        <v>46721</v>
      </c>
      <c r="C133" s="105">
        <f t="shared" si="2"/>
        <v>3040.0822140961191</v>
      </c>
      <c r="D133" s="105">
        <f t="shared" si="3"/>
        <v>155.16147146688593</v>
      </c>
      <c r="E133" s="105">
        <f t="shared" si="4"/>
        <v>123.81062363401969</v>
      </c>
      <c r="F133" s="105">
        <f t="shared" si="5"/>
        <v>31.350847832866229</v>
      </c>
      <c r="G133" s="105">
        <f t="shared" si="9"/>
        <v>2916.2715904620995</v>
      </c>
      <c r="H133" s="105">
        <f t="shared" si="7"/>
        <v>10389.132580889062</v>
      </c>
    </row>
    <row r="134" spans="1:8">
      <c r="A134" s="84">
        <f t="shared" si="8"/>
        <v>124</v>
      </c>
      <c r="B134" s="102">
        <f t="shared" si="1"/>
        <v>46751</v>
      </c>
      <c r="C134" s="105">
        <f t="shared" si="2"/>
        <v>2916.2715904620995</v>
      </c>
      <c r="D134" s="105">
        <f t="shared" si="3"/>
        <v>155.16147146688593</v>
      </c>
      <c r="E134" s="105">
        <f t="shared" si="4"/>
        <v>125.08742069024552</v>
      </c>
      <c r="F134" s="105">
        <f t="shared" si="5"/>
        <v>30.074050776640401</v>
      </c>
      <c r="G134" s="105">
        <f t="shared" si="9"/>
        <v>2791.1841697718542</v>
      </c>
      <c r="H134" s="105">
        <f t="shared" si="7"/>
        <v>10419.206631665702</v>
      </c>
    </row>
    <row r="135" spans="1:8">
      <c r="A135" s="84">
        <f t="shared" si="8"/>
        <v>125</v>
      </c>
      <c r="B135" s="102">
        <f t="shared" si="1"/>
        <v>46782</v>
      </c>
      <c r="C135" s="105">
        <f t="shared" si="2"/>
        <v>2791.1841697718542</v>
      </c>
      <c r="D135" s="105">
        <f t="shared" si="3"/>
        <v>155.16147146688593</v>
      </c>
      <c r="E135" s="105">
        <f t="shared" si="4"/>
        <v>126.37738471611368</v>
      </c>
      <c r="F135" s="105">
        <f t="shared" si="5"/>
        <v>28.784086750772246</v>
      </c>
      <c r="G135" s="105">
        <f t="shared" si="9"/>
        <v>2664.8067850557404</v>
      </c>
      <c r="H135" s="105">
        <f t="shared" si="7"/>
        <v>10447.990718416475</v>
      </c>
    </row>
    <row r="136" spans="1:8">
      <c r="A136" s="84">
        <f t="shared" si="8"/>
        <v>126</v>
      </c>
      <c r="B136" s="102">
        <f t="shared" si="1"/>
        <v>46813</v>
      </c>
      <c r="C136" s="105">
        <f t="shared" si="2"/>
        <v>2664.8067850557404</v>
      </c>
      <c r="D136" s="105">
        <f t="shared" si="3"/>
        <v>155.16147146688593</v>
      </c>
      <c r="E136" s="105">
        <f t="shared" si="4"/>
        <v>127.6806514959986</v>
      </c>
      <c r="F136" s="105">
        <f t="shared" si="5"/>
        <v>27.480819970887325</v>
      </c>
      <c r="G136" s="105">
        <f t="shared" si="9"/>
        <v>2537.1261335597419</v>
      </c>
      <c r="H136" s="105">
        <f t="shared" si="7"/>
        <v>10475.471538387363</v>
      </c>
    </row>
    <row r="137" spans="1:8">
      <c r="A137" s="84">
        <f t="shared" si="8"/>
        <v>127</v>
      </c>
      <c r="B137" s="102">
        <f t="shared" si="1"/>
        <v>46842</v>
      </c>
      <c r="C137" s="105">
        <f t="shared" si="2"/>
        <v>2537.1261335597419</v>
      </c>
      <c r="D137" s="105">
        <f t="shared" si="3"/>
        <v>155.16147146688593</v>
      </c>
      <c r="E137" s="105">
        <f t="shared" si="4"/>
        <v>128.9973582145511</v>
      </c>
      <c r="F137" s="105">
        <f t="shared" si="5"/>
        <v>26.16411325233484</v>
      </c>
      <c r="G137" s="105">
        <f t="shared" si="9"/>
        <v>2408.1287753451907</v>
      </c>
      <c r="H137" s="105">
        <f t="shared" si="7"/>
        <v>10501.635651639697</v>
      </c>
    </row>
    <row r="138" spans="1:8">
      <c r="A138" s="84">
        <f t="shared" si="8"/>
        <v>128</v>
      </c>
      <c r="B138" s="102">
        <f t="shared" si="1"/>
        <v>46873</v>
      </c>
      <c r="C138" s="105">
        <f t="shared" si="2"/>
        <v>2408.1287753451907</v>
      </c>
      <c r="D138" s="105">
        <f t="shared" si="3"/>
        <v>155.16147146688593</v>
      </c>
      <c r="E138" s="105">
        <f t="shared" si="4"/>
        <v>130.32764347113866</v>
      </c>
      <c r="F138" s="105">
        <f t="shared" si="5"/>
        <v>24.833827995747281</v>
      </c>
      <c r="G138" s="105">
        <f t="shared" si="9"/>
        <v>2277.8011318740519</v>
      </c>
      <c r="H138" s="105">
        <f t="shared" si="7"/>
        <v>10526.469479635445</v>
      </c>
    </row>
    <row r="139" spans="1:8">
      <c r="A139" s="84">
        <f t="shared" si="8"/>
        <v>129</v>
      </c>
      <c r="B139" s="102">
        <f t="shared" si="1"/>
        <v>46903</v>
      </c>
      <c r="C139" s="105">
        <f t="shared" si="2"/>
        <v>2277.8011318740519</v>
      </c>
      <c r="D139" s="105">
        <f t="shared" si="3"/>
        <v>155.16147146688593</v>
      </c>
      <c r="E139" s="105">
        <f t="shared" si="4"/>
        <v>131.67164729443476</v>
      </c>
      <c r="F139" s="105">
        <f t="shared" si="5"/>
        <v>23.489824172451161</v>
      </c>
      <c r="G139" s="105">
        <f t="shared" si="9"/>
        <v>2146.1294845796169</v>
      </c>
      <c r="H139" s="105">
        <f t="shared" si="7"/>
        <v>10549.959303807897</v>
      </c>
    </row>
    <row r="140" spans="1:8">
      <c r="A140" s="84">
        <f t="shared" ref="A140:A154" si="10">IF(ROUND(G139,1)&lt;&gt;0,1+A139,"")</f>
        <v>130</v>
      </c>
      <c r="B140" s="102">
        <f t="shared" si="1"/>
        <v>46934</v>
      </c>
      <c r="C140" s="105">
        <f t="shared" si="2"/>
        <v>2146.1294845796169</v>
      </c>
      <c r="D140" s="105">
        <f t="shared" si="3"/>
        <v>155.16147146688593</v>
      </c>
      <c r="E140" s="105">
        <f t="shared" si="4"/>
        <v>133.02951115715862</v>
      </c>
      <c r="F140" s="105">
        <f t="shared" si="5"/>
        <v>22.131960309727301</v>
      </c>
      <c r="G140" s="105">
        <f t="shared" ref="G140:G154" si="11">IF(ROUND(G139,1)&lt;&gt;0,C140-E140,"")</f>
        <v>2013.0999734224583</v>
      </c>
      <c r="H140" s="105">
        <f t="shared" si="7"/>
        <v>10572.091264117624</v>
      </c>
    </row>
    <row r="141" spans="1:8">
      <c r="A141" s="84">
        <f t="shared" si="10"/>
        <v>131</v>
      </c>
      <c r="B141" s="102">
        <f t="shared" si="1"/>
        <v>46964</v>
      </c>
      <c r="C141" s="105">
        <f t="shared" si="2"/>
        <v>2013.0999734224583</v>
      </c>
      <c r="D141" s="105">
        <f t="shared" si="3"/>
        <v>155.16147146688593</v>
      </c>
      <c r="E141" s="105">
        <f t="shared" si="4"/>
        <v>134.40137799096684</v>
      </c>
      <c r="F141" s="105">
        <f t="shared" si="5"/>
        <v>20.760093475919103</v>
      </c>
      <c r="G141" s="105">
        <f t="shared" si="11"/>
        <v>1878.6985954314914</v>
      </c>
      <c r="H141" s="105">
        <f t="shared" si="7"/>
        <v>10592.851357593543</v>
      </c>
    </row>
    <row r="142" spans="1:8">
      <c r="A142" s="84">
        <f t="shared" si="10"/>
        <v>132</v>
      </c>
      <c r="B142" s="102">
        <f t="shared" si="1"/>
        <v>46995</v>
      </c>
      <c r="C142" s="105">
        <f t="shared" si="2"/>
        <v>1878.6985954314914</v>
      </c>
      <c r="D142" s="105">
        <f t="shared" si="3"/>
        <v>155.16147146688593</v>
      </c>
      <c r="E142" s="105">
        <f t="shared" si="4"/>
        <v>135.78739220149868</v>
      </c>
      <c r="F142" s="105">
        <f t="shared" si="5"/>
        <v>19.374079265387255</v>
      </c>
      <c r="G142" s="105">
        <f t="shared" si="11"/>
        <v>1742.9112032299927</v>
      </c>
      <c r="H142" s="105">
        <f t="shared" si="7"/>
        <v>10612.225436858931</v>
      </c>
    </row>
    <row r="143" spans="1:8">
      <c r="A143" s="84">
        <f t="shared" si="10"/>
        <v>133</v>
      </c>
      <c r="B143" s="102">
        <f t="shared" si="1"/>
        <v>47026</v>
      </c>
      <c r="C143" s="105">
        <f t="shared" si="2"/>
        <v>1742.9112032299927</v>
      </c>
      <c r="D143" s="105">
        <f t="shared" si="3"/>
        <v>155.16147146688593</v>
      </c>
      <c r="E143" s="105">
        <f t="shared" si="4"/>
        <v>137.18769968357662</v>
      </c>
      <c r="F143" s="105">
        <f t="shared" si="5"/>
        <v>17.973771783309299</v>
      </c>
      <c r="G143" s="105">
        <f t="shared" si="11"/>
        <v>1605.7235035464159</v>
      </c>
      <c r="H143" s="105">
        <f t="shared" si="7"/>
        <v>10630.19920864224</v>
      </c>
    </row>
    <row r="144" spans="1:8">
      <c r="A144" s="84">
        <f t="shared" si="10"/>
        <v>134</v>
      </c>
      <c r="B144" s="102">
        <f t="shared" si="1"/>
        <v>47056</v>
      </c>
      <c r="C144" s="105">
        <f t="shared" si="2"/>
        <v>1605.7235035464159</v>
      </c>
      <c r="D144" s="105">
        <f t="shared" si="3"/>
        <v>155.16147146688593</v>
      </c>
      <c r="E144" s="105">
        <f t="shared" si="4"/>
        <v>138.6024478365635</v>
      </c>
      <c r="F144" s="105">
        <f t="shared" si="5"/>
        <v>16.559023630322415</v>
      </c>
      <c r="G144" s="105">
        <f t="shared" si="11"/>
        <v>1467.1210557098525</v>
      </c>
      <c r="H144" s="105">
        <f t="shared" si="7"/>
        <v>10646.758232272563</v>
      </c>
    </row>
    <row r="145" spans="1:8">
      <c r="A145" s="84">
        <f t="shared" si="10"/>
        <v>135</v>
      </c>
      <c r="B145" s="102">
        <f t="shared" si="1"/>
        <v>47087</v>
      </c>
      <c r="C145" s="105">
        <f t="shared" si="2"/>
        <v>1467.1210557098525</v>
      </c>
      <c r="D145" s="105">
        <f t="shared" si="3"/>
        <v>155.16147146688593</v>
      </c>
      <c r="E145" s="105">
        <f t="shared" si="4"/>
        <v>140.03178557987806</v>
      </c>
      <c r="F145" s="105">
        <f t="shared" si="5"/>
        <v>15.129685887007854</v>
      </c>
      <c r="G145" s="105">
        <f t="shared" si="11"/>
        <v>1327.0892701299745</v>
      </c>
      <c r="H145" s="105">
        <f t="shared" si="7"/>
        <v>10661.887918159571</v>
      </c>
    </row>
    <row r="146" spans="1:8">
      <c r="A146" s="84">
        <f t="shared" si="10"/>
        <v>136</v>
      </c>
      <c r="B146" s="102">
        <f t="shared" si="1"/>
        <v>47117</v>
      </c>
      <c r="C146" s="105">
        <f t="shared" si="2"/>
        <v>1327.0892701299745</v>
      </c>
      <c r="D146" s="105">
        <f t="shared" si="3"/>
        <v>155.16147146688593</v>
      </c>
      <c r="E146" s="105">
        <f t="shared" si="4"/>
        <v>141.47586336867056</v>
      </c>
      <c r="F146" s="105">
        <f t="shared" si="5"/>
        <v>13.685608098215363</v>
      </c>
      <c r="G146" s="105">
        <f t="shared" si="11"/>
        <v>1185.6134067613038</v>
      </c>
      <c r="H146" s="105">
        <f t="shared" si="7"/>
        <v>10675.573526257787</v>
      </c>
    </row>
    <row r="147" spans="1:8">
      <c r="A147" s="84">
        <f t="shared" si="10"/>
        <v>137</v>
      </c>
      <c r="B147" s="102">
        <f t="shared" si="1"/>
        <v>47148</v>
      </c>
      <c r="C147" s="105">
        <f t="shared" si="2"/>
        <v>1185.6134067613038</v>
      </c>
      <c r="D147" s="105">
        <f t="shared" si="3"/>
        <v>155.16147146688593</v>
      </c>
      <c r="E147" s="105">
        <f t="shared" si="4"/>
        <v>142.93483320965998</v>
      </c>
      <c r="F147" s="105">
        <f t="shared" si="5"/>
        <v>12.226638257225947</v>
      </c>
      <c r="G147" s="105">
        <f t="shared" si="11"/>
        <v>1042.6785735516439</v>
      </c>
      <c r="H147" s="105">
        <f t="shared" si="7"/>
        <v>10687.800164515013</v>
      </c>
    </row>
    <row r="148" spans="1:8">
      <c r="A148" s="84">
        <f t="shared" si="10"/>
        <v>138</v>
      </c>
      <c r="B148" s="102">
        <f t="shared" si="1"/>
        <v>47179</v>
      </c>
      <c r="C148" s="105">
        <f t="shared" si="2"/>
        <v>1042.6785735516439</v>
      </c>
      <c r="D148" s="105">
        <f t="shared" si="3"/>
        <v>155.16147146688593</v>
      </c>
      <c r="E148" s="105">
        <f t="shared" si="4"/>
        <v>144.40884867713459</v>
      </c>
      <c r="F148" s="105">
        <f t="shared" si="5"/>
        <v>10.752622789751328</v>
      </c>
      <c r="G148" s="105">
        <f t="shared" si="11"/>
        <v>898.26972487450939</v>
      </c>
      <c r="H148" s="105">
        <f t="shared" si="7"/>
        <v>10698.552787304763</v>
      </c>
    </row>
    <row r="149" spans="1:8">
      <c r="A149" s="84">
        <f t="shared" si="10"/>
        <v>139</v>
      </c>
      <c r="B149" s="102">
        <f t="shared" si="1"/>
        <v>47207</v>
      </c>
      <c r="C149" s="105">
        <f t="shared" si="2"/>
        <v>898.26972487450939</v>
      </c>
      <c r="D149" s="105">
        <f t="shared" si="3"/>
        <v>155.16147146688593</v>
      </c>
      <c r="E149" s="105">
        <f t="shared" si="4"/>
        <v>145.89806492911754</v>
      </c>
      <c r="F149" s="105">
        <f t="shared" si="5"/>
        <v>9.263406537768379</v>
      </c>
      <c r="G149" s="105">
        <f t="shared" si="11"/>
        <v>752.37165994539191</v>
      </c>
      <c r="H149" s="105">
        <f t="shared" si="7"/>
        <v>10707.816193842531</v>
      </c>
    </row>
    <row r="150" spans="1:8">
      <c r="A150" s="84">
        <f t="shared" si="10"/>
        <v>140</v>
      </c>
      <c r="B150" s="102">
        <f t="shared" si="1"/>
        <v>47238</v>
      </c>
      <c r="C150" s="105">
        <f t="shared" si="2"/>
        <v>752.37165994539191</v>
      </c>
      <c r="D150" s="105">
        <f t="shared" si="3"/>
        <v>155.16147146688593</v>
      </c>
      <c r="E150" s="105">
        <f t="shared" si="4"/>
        <v>147.40263872369908</v>
      </c>
      <c r="F150" s="105">
        <f t="shared" si="5"/>
        <v>7.7588327431868542</v>
      </c>
      <c r="G150" s="105">
        <f t="shared" si="11"/>
        <v>604.96902122169286</v>
      </c>
      <c r="H150" s="105">
        <f t="shared" si="7"/>
        <v>10715.575026585719</v>
      </c>
    </row>
    <row r="151" spans="1:8">
      <c r="A151" s="84">
        <f t="shared" si="10"/>
        <v>141</v>
      </c>
      <c r="B151" s="102">
        <f t="shared" si="1"/>
        <v>47268</v>
      </c>
      <c r="C151" s="105">
        <f t="shared" si="2"/>
        <v>604.96902122169286</v>
      </c>
      <c r="D151" s="105">
        <f t="shared" si="3"/>
        <v>155.16147146688593</v>
      </c>
      <c r="E151" s="105">
        <f t="shared" si="4"/>
        <v>148.92272843553721</v>
      </c>
      <c r="F151" s="105">
        <f t="shared" si="5"/>
        <v>6.238743031348708</v>
      </c>
      <c r="G151" s="105">
        <f t="shared" si="11"/>
        <v>456.04629278615562</v>
      </c>
      <c r="H151" s="105">
        <f t="shared" si="7"/>
        <v>10721.813769617067</v>
      </c>
    </row>
    <row r="152" spans="1:8">
      <c r="A152" s="84">
        <f t="shared" si="10"/>
        <v>142</v>
      </c>
      <c r="B152" s="102">
        <f t="shared" si="1"/>
        <v>47299</v>
      </c>
      <c r="C152" s="105">
        <f t="shared" si="2"/>
        <v>456.04629278615562</v>
      </c>
      <c r="D152" s="105">
        <f t="shared" si="3"/>
        <v>155.16147146688593</v>
      </c>
      <c r="E152" s="105">
        <f t="shared" si="4"/>
        <v>150.45849407252871</v>
      </c>
      <c r="F152" s="105">
        <f t="shared" si="5"/>
        <v>4.7029773943572302</v>
      </c>
      <c r="G152" s="105">
        <f t="shared" si="11"/>
        <v>305.58779871362691</v>
      </c>
      <c r="H152" s="105">
        <f t="shared" si="7"/>
        <v>10726.516747011425</v>
      </c>
    </row>
    <row r="153" spans="1:8">
      <c r="A153" s="84">
        <f t="shared" si="10"/>
        <v>143</v>
      </c>
      <c r="B153" s="102">
        <f t="shared" si="1"/>
        <v>47329</v>
      </c>
      <c r="C153" s="105">
        <f t="shared" si="2"/>
        <v>305.58779871362691</v>
      </c>
      <c r="D153" s="105">
        <f t="shared" si="3"/>
        <v>155.16147146688593</v>
      </c>
      <c r="E153" s="105">
        <f t="shared" si="4"/>
        <v>152.01009729265164</v>
      </c>
      <c r="F153" s="105">
        <f t="shared" si="5"/>
        <v>3.1513741742342778</v>
      </c>
      <c r="G153" s="105">
        <f t="shared" si="11"/>
        <v>153.57770142097527</v>
      </c>
      <c r="H153" s="105">
        <f t="shared" si="7"/>
        <v>10729.668121185659</v>
      </c>
    </row>
    <row r="154" spans="1:8">
      <c r="A154" s="84">
        <f t="shared" si="10"/>
        <v>144</v>
      </c>
      <c r="B154" s="102">
        <f t="shared" si="1"/>
        <v>47360</v>
      </c>
      <c r="C154" s="105">
        <f t="shared" si="2"/>
        <v>153.57770142097527</v>
      </c>
      <c r="D154" s="105">
        <f t="shared" si="3"/>
        <v>155.16147146688593</v>
      </c>
      <c r="E154" s="105">
        <f t="shared" si="4"/>
        <v>153.57770142098212</v>
      </c>
      <c r="F154" s="105">
        <f t="shared" si="5"/>
        <v>1.5837700459038075</v>
      </c>
      <c r="G154" s="105">
        <f t="shared" si="11"/>
        <v>-6.8496319727273658E-12</v>
      </c>
      <c r="H154" s="105">
        <f t="shared" si="7"/>
        <v>10731.251891231563</v>
      </c>
    </row>
  </sheetData>
  <mergeCells count="3">
    <mergeCell ref="A1:H1"/>
    <mergeCell ref="B2:C2"/>
    <mergeCell ref="G2:H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workbookViewId="0">
      <selection activeCell="K25" sqref="K25"/>
    </sheetView>
  </sheetViews>
  <sheetFormatPr baseColWidth="10" defaultRowHeight="15" x14ac:dyDescent="0"/>
  <cols>
    <col min="2" max="2" width="15.83203125" customWidth="1"/>
    <col min="3" max="3" width="20.1640625" customWidth="1"/>
    <col min="7" max="8" width="18.6640625" customWidth="1"/>
  </cols>
  <sheetData>
    <row r="1" spans="1:8" ht="28">
      <c r="A1" s="82" t="s">
        <v>61</v>
      </c>
      <c r="B1" s="83"/>
      <c r="C1" s="83"/>
      <c r="D1" s="83"/>
      <c r="E1" s="83"/>
      <c r="F1" s="83"/>
      <c r="G1" s="83"/>
      <c r="H1" s="83"/>
    </row>
    <row r="2" spans="1:8">
      <c r="A2" s="84"/>
      <c r="B2" s="85" t="s">
        <v>62</v>
      </c>
      <c r="C2" s="86"/>
      <c r="D2" s="107"/>
      <c r="E2" s="108"/>
      <c r="F2" s="107"/>
      <c r="G2" s="85" t="s">
        <v>63</v>
      </c>
      <c r="H2" s="86"/>
    </row>
    <row r="3" spans="1:8">
      <c r="A3" s="84"/>
      <c r="B3" s="87" t="s">
        <v>64</v>
      </c>
      <c r="C3" s="88">
        <v>11612</v>
      </c>
      <c r="D3" s="107"/>
      <c r="E3" s="107"/>
      <c r="F3" s="109"/>
      <c r="G3" s="90" t="s">
        <v>65</v>
      </c>
      <c r="H3" s="91">
        <f>-PMT(C7/12,C8*12,C6)</f>
        <v>123.16327629561417</v>
      </c>
    </row>
    <row r="4" spans="1:8">
      <c r="A4" s="84"/>
      <c r="B4" s="89" t="s">
        <v>66</v>
      </c>
      <c r="C4" s="92">
        <v>0</v>
      </c>
      <c r="D4" s="107"/>
      <c r="E4" s="107"/>
      <c r="F4" s="109"/>
      <c r="G4" s="93" t="s">
        <v>67</v>
      </c>
      <c r="H4" s="94">
        <f>C8*12</f>
        <v>120</v>
      </c>
    </row>
    <row r="5" spans="1:8">
      <c r="A5" s="84"/>
      <c r="B5" s="89" t="s">
        <v>68</v>
      </c>
      <c r="C5" s="95">
        <f>C3*C4</f>
        <v>0</v>
      </c>
      <c r="D5" s="107"/>
      <c r="E5" s="107"/>
      <c r="F5" s="109"/>
      <c r="G5" s="93" t="s">
        <v>58</v>
      </c>
      <c r="H5" s="96">
        <f>MAX(H11:H370)</f>
        <v>3167.5931554736994</v>
      </c>
    </row>
    <row r="6" spans="1:8">
      <c r="A6" s="84"/>
      <c r="B6" s="89" t="s">
        <v>69</v>
      </c>
      <c r="C6" s="97">
        <f>C3-C5</f>
        <v>11612</v>
      </c>
      <c r="D6" s="107"/>
      <c r="E6" s="107"/>
      <c r="F6" s="109"/>
      <c r="G6" s="93"/>
      <c r="H6" s="98"/>
    </row>
    <row r="7" spans="1:8" ht="30">
      <c r="A7" s="84"/>
      <c r="B7" s="89" t="s">
        <v>57</v>
      </c>
      <c r="C7" s="99">
        <v>0.05</v>
      </c>
      <c r="D7" s="107"/>
      <c r="E7" s="108"/>
      <c r="F7" s="109"/>
      <c r="G7" s="93" t="s">
        <v>70</v>
      </c>
      <c r="H7" s="96">
        <f>F11</f>
        <v>48.383333333333333</v>
      </c>
    </row>
    <row r="8" spans="1:8">
      <c r="A8" s="84"/>
      <c r="B8" s="89" t="s">
        <v>71</v>
      </c>
      <c r="C8" s="100">
        <v>10</v>
      </c>
      <c r="D8" s="107"/>
      <c r="E8" s="107"/>
      <c r="F8" s="107"/>
      <c r="G8" s="93"/>
      <c r="H8" s="101"/>
    </row>
    <row r="9" spans="1:8">
      <c r="A9" s="84"/>
      <c r="B9" s="89" t="s">
        <v>72</v>
      </c>
      <c r="C9" s="102">
        <v>42977</v>
      </c>
      <c r="D9" s="107"/>
      <c r="E9" s="107"/>
      <c r="F9" s="107"/>
      <c r="G9" s="93"/>
      <c r="H9" s="101"/>
    </row>
    <row r="10" spans="1:8" ht="24">
      <c r="A10" s="103" t="s">
        <v>73</v>
      </c>
      <c r="B10" s="104" t="s">
        <v>74</v>
      </c>
      <c r="C10" s="103" t="s">
        <v>3</v>
      </c>
      <c r="D10" s="103" t="s">
        <v>75</v>
      </c>
      <c r="E10" s="103" t="s">
        <v>60</v>
      </c>
      <c r="F10" s="103" t="s">
        <v>59</v>
      </c>
      <c r="G10" s="103" t="s">
        <v>76</v>
      </c>
      <c r="H10" s="103" t="s">
        <v>77</v>
      </c>
    </row>
    <row r="11" spans="1:8">
      <c r="A11" s="84">
        <v>1</v>
      </c>
      <c r="B11" s="102">
        <f>DATE(YEAR($C$9),MONTH($C$9)+A11*12/12,DAY($C$9))</f>
        <v>43008</v>
      </c>
      <c r="C11" s="105">
        <f>C6</f>
        <v>11612</v>
      </c>
      <c r="D11" s="106">
        <f>H3</f>
        <v>123.16327629561417</v>
      </c>
      <c r="E11" s="105">
        <f>H3-F11</f>
        <v>74.779942962280842</v>
      </c>
      <c r="F11" s="105">
        <f>C11*($C$7/12)</f>
        <v>48.383333333333333</v>
      </c>
      <c r="G11" s="105">
        <f>C11-E11</f>
        <v>11537.220057037719</v>
      </c>
      <c r="H11" s="105">
        <f>F11</f>
        <v>48.383333333333333</v>
      </c>
    </row>
    <row r="12" spans="1:8">
      <c r="A12" s="84">
        <f t="shared" ref="A12:A75" si="0">IF(ROUND(G11,1)&lt;&gt;0,1+A11,"")</f>
        <v>2</v>
      </c>
      <c r="B12" s="102">
        <f t="shared" ref="B12:B130" si="1">IF(ROUND(G11,1)&lt;&gt;0,(DATE(YEAR($C$9),MONTH($C$9)+A12*12/12,DAY($C$9))),"")</f>
        <v>43038</v>
      </c>
      <c r="C12" s="105">
        <f t="shared" ref="C12:C130" si="2">IF(ROUND(G11,1)&lt;&gt;0,G11,"")</f>
        <v>11537.220057037719</v>
      </c>
      <c r="D12" s="105">
        <f t="shared" ref="D12:D130" si="3">IF(ROUND(G11,1)&lt;&gt;0,$H$3,"")</f>
        <v>123.16327629561417</v>
      </c>
      <c r="E12" s="105">
        <f t="shared" ref="E12:E130" si="4">IF(ROUND(G11,1)&lt;&gt;0,$H$3-F12,"")</f>
        <v>75.091526057956997</v>
      </c>
      <c r="F12" s="105">
        <f t="shared" ref="F12:F130" si="5">IF(ROUND(G11,1)&lt;&gt;0,C12*($C$7/12),"")</f>
        <v>48.071750237657163</v>
      </c>
      <c r="G12" s="105">
        <f t="shared" ref="G12:G75" si="6">IF(ROUND(G11,1)&lt;&gt;0,C12-E12,"")</f>
        <v>11462.128530979762</v>
      </c>
      <c r="H12" s="105">
        <f t="shared" ref="H12:H130" si="7">IF(ROUND(G11,1)&lt;&gt;0,SUM($F$11:$F12),"")</f>
        <v>96.455083570990496</v>
      </c>
    </row>
    <row r="13" spans="1:8">
      <c r="A13" s="84">
        <f t="shared" si="0"/>
        <v>3</v>
      </c>
      <c r="B13" s="102">
        <f t="shared" si="1"/>
        <v>43069</v>
      </c>
      <c r="C13" s="105">
        <f t="shared" si="2"/>
        <v>11462.128530979762</v>
      </c>
      <c r="D13" s="105">
        <f t="shared" si="3"/>
        <v>123.16327629561417</v>
      </c>
      <c r="E13" s="105">
        <f t="shared" si="4"/>
        <v>75.404407416531825</v>
      </c>
      <c r="F13" s="105">
        <f t="shared" si="5"/>
        <v>47.758868879082343</v>
      </c>
      <c r="G13" s="105">
        <f t="shared" si="6"/>
        <v>11386.72412356323</v>
      </c>
      <c r="H13" s="105">
        <f t="shared" si="7"/>
        <v>144.21395245007284</v>
      </c>
    </row>
    <row r="14" spans="1:8">
      <c r="A14" s="84">
        <f t="shared" si="0"/>
        <v>4</v>
      </c>
      <c r="B14" s="102">
        <f t="shared" si="1"/>
        <v>43099</v>
      </c>
      <c r="C14" s="105">
        <f t="shared" si="2"/>
        <v>11386.72412356323</v>
      </c>
      <c r="D14" s="105">
        <f t="shared" si="3"/>
        <v>123.16327629561417</v>
      </c>
      <c r="E14" s="105">
        <f t="shared" si="4"/>
        <v>75.718592447434048</v>
      </c>
      <c r="F14" s="105">
        <f t="shared" si="5"/>
        <v>47.444683848180127</v>
      </c>
      <c r="G14" s="105">
        <f t="shared" si="6"/>
        <v>11311.005531115796</v>
      </c>
      <c r="H14" s="105">
        <f t="shared" si="7"/>
        <v>191.65863629825296</v>
      </c>
    </row>
    <row r="15" spans="1:8">
      <c r="A15" s="84">
        <f t="shared" si="0"/>
        <v>5</v>
      </c>
      <c r="B15" s="102">
        <f t="shared" si="1"/>
        <v>43130</v>
      </c>
      <c r="C15" s="105">
        <f t="shared" si="2"/>
        <v>11311.005531115796</v>
      </c>
      <c r="D15" s="105">
        <f t="shared" si="3"/>
        <v>123.16327629561417</v>
      </c>
      <c r="E15" s="105">
        <f t="shared" si="4"/>
        <v>76.034086582631687</v>
      </c>
      <c r="F15" s="105">
        <f t="shared" si="5"/>
        <v>47.12918971298248</v>
      </c>
      <c r="G15" s="105">
        <f t="shared" si="6"/>
        <v>11234.971444533165</v>
      </c>
      <c r="H15" s="105">
        <f t="shared" si="7"/>
        <v>238.78782601123544</v>
      </c>
    </row>
    <row r="16" spans="1:8">
      <c r="A16" s="84">
        <f t="shared" si="0"/>
        <v>6</v>
      </c>
      <c r="B16" s="102">
        <f t="shared" si="1"/>
        <v>43161</v>
      </c>
      <c r="C16" s="105">
        <f t="shared" si="2"/>
        <v>11234.971444533165</v>
      </c>
      <c r="D16" s="105">
        <f t="shared" si="3"/>
        <v>123.16327629561417</v>
      </c>
      <c r="E16" s="105">
        <f t="shared" si="4"/>
        <v>76.350895276725979</v>
      </c>
      <c r="F16" s="105">
        <f t="shared" si="5"/>
        <v>46.812381018888189</v>
      </c>
      <c r="G16" s="105">
        <f t="shared" si="6"/>
        <v>11158.620549256439</v>
      </c>
      <c r="H16" s="105">
        <f t="shared" si="7"/>
        <v>285.60020703012361</v>
      </c>
    </row>
    <row r="17" spans="1:8">
      <c r="A17" s="84">
        <f t="shared" si="0"/>
        <v>7</v>
      </c>
      <c r="B17" s="102">
        <f t="shared" si="1"/>
        <v>43189</v>
      </c>
      <c r="C17" s="105">
        <f t="shared" si="2"/>
        <v>11158.620549256439</v>
      </c>
      <c r="D17" s="105">
        <f t="shared" si="3"/>
        <v>123.16327629561417</v>
      </c>
      <c r="E17" s="105">
        <f t="shared" si="4"/>
        <v>76.669024007045664</v>
      </c>
      <c r="F17" s="105">
        <f t="shared" si="5"/>
        <v>46.494252288568497</v>
      </c>
      <c r="G17" s="105">
        <f t="shared" si="6"/>
        <v>11081.951525249393</v>
      </c>
      <c r="H17" s="105">
        <f t="shared" si="7"/>
        <v>332.09445931869209</v>
      </c>
    </row>
    <row r="18" spans="1:8">
      <c r="A18" s="84">
        <f t="shared" si="0"/>
        <v>8</v>
      </c>
      <c r="B18" s="102">
        <f t="shared" si="1"/>
        <v>43220</v>
      </c>
      <c r="C18" s="105">
        <f t="shared" si="2"/>
        <v>11081.951525249393</v>
      </c>
      <c r="D18" s="105">
        <f t="shared" si="3"/>
        <v>123.16327629561417</v>
      </c>
      <c r="E18" s="105">
        <f t="shared" si="4"/>
        <v>76.988478273741691</v>
      </c>
      <c r="F18" s="105">
        <f t="shared" si="5"/>
        <v>46.174798021872469</v>
      </c>
      <c r="G18" s="105">
        <f t="shared" si="6"/>
        <v>11004.963046975652</v>
      </c>
      <c r="H18" s="105">
        <f t="shared" si="7"/>
        <v>378.26925734056454</v>
      </c>
    </row>
    <row r="19" spans="1:8">
      <c r="A19" s="84">
        <f t="shared" si="0"/>
        <v>9</v>
      </c>
      <c r="B19" s="102">
        <f t="shared" si="1"/>
        <v>43250</v>
      </c>
      <c r="C19" s="105">
        <f t="shared" si="2"/>
        <v>11004.963046975652</v>
      </c>
      <c r="D19" s="105">
        <f t="shared" si="3"/>
        <v>123.16327629561417</v>
      </c>
      <c r="E19" s="105">
        <f t="shared" si="4"/>
        <v>77.309263599882286</v>
      </c>
      <c r="F19" s="105">
        <f t="shared" si="5"/>
        <v>45.854012695731882</v>
      </c>
      <c r="G19" s="105">
        <f t="shared" si="6"/>
        <v>10927.65378337577</v>
      </c>
      <c r="H19" s="105">
        <f t="shared" si="7"/>
        <v>424.12327003629639</v>
      </c>
    </row>
    <row r="20" spans="1:8">
      <c r="A20" s="84">
        <f t="shared" si="0"/>
        <v>10</v>
      </c>
      <c r="B20" s="102">
        <f t="shared" si="1"/>
        <v>43281</v>
      </c>
      <c r="C20" s="105">
        <f t="shared" si="2"/>
        <v>10927.65378337577</v>
      </c>
      <c r="D20" s="105">
        <f t="shared" si="3"/>
        <v>123.16327629561417</v>
      </c>
      <c r="E20" s="105">
        <f t="shared" si="4"/>
        <v>77.63138553154846</v>
      </c>
      <c r="F20" s="105">
        <f t="shared" si="5"/>
        <v>45.531890764065707</v>
      </c>
      <c r="G20" s="105">
        <f t="shared" si="6"/>
        <v>10850.022397844221</v>
      </c>
      <c r="H20" s="105">
        <f t="shared" si="7"/>
        <v>469.65516080036207</v>
      </c>
    </row>
    <row r="21" spans="1:8">
      <c r="A21" s="84">
        <f t="shared" si="0"/>
        <v>11</v>
      </c>
      <c r="B21" s="102">
        <f t="shared" si="1"/>
        <v>43311</v>
      </c>
      <c r="C21" s="105">
        <f t="shared" si="2"/>
        <v>10850.022397844221</v>
      </c>
      <c r="D21" s="105">
        <f t="shared" si="3"/>
        <v>123.16327629561417</v>
      </c>
      <c r="E21" s="105">
        <f t="shared" si="4"/>
        <v>77.954849637929911</v>
      </c>
      <c r="F21" s="105">
        <f t="shared" si="5"/>
        <v>45.208426657684257</v>
      </c>
      <c r="G21" s="105">
        <f t="shared" si="6"/>
        <v>10772.067548206291</v>
      </c>
      <c r="H21" s="105">
        <f t="shared" si="7"/>
        <v>514.86358745804637</v>
      </c>
    </row>
    <row r="22" spans="1:8">
      <c r="A22" s="84">
        <f t="shared" si="0"/>
        <v>12</v>
      </c>
      <c r="B22" s="102">
        <f t="shared" si="1"/>
        <v>43342</v>
      </c>
      <c r="C22" s="105">
        <f t="shared" si="2"/>
        <v>10772.067548206291</v>
      </c>
      <c r="D22" s="105">
        <f t="shared" si="3"/>
        <v>123.16327629561417</v>
      </c>
      <c r="E22" s="105">
        <f t="shared" si="4"/>
        <v>78.279661511421295</v>
      </c>
      <c r="F22" s="105">
        <f t="shared" si="5"/>
        <v>44.883614784192879</v>
      </c>
      <c r="G22" s="105">
        <f t="shared" si="6"/>
        <v>10693.787886694869</v>
      </c>
      <c r="H22" s="105">
        <f t="shared" si="7"/>
        <v>559.74720224223927</v>
      </c>
    </row>
    <row r="23" spans="1:8">
      <c r="A23" s="84">
        <f t="shared" si="0"/>
        <v>13</v>
      </c>
      <c r="B23" s="102">
        <f t="shared" si="1"/>
        <v>43373</v>
      </c>
      <c r="C23" s="105">
        <f t="shared" si="2"/>
        <v>10693.787886694869</v>
      </c>
      <c r="D23" s="105">
        <f t="shared" si="3"/>
        <v>123.16327629561417</v>
      </c>
      <c r="E23" s="105">
        <f t="shared" si="4"/>
        <v>78.605826767718881</v>
      </c>
      <c r="F23" s="105">
        <f t="shared" si="5"/>
        <v>44.557449527895287</v>
      </c>
      <c r="G23" s="105">
        <f t="shared" si="6"/>
        <v>10615.18205992715</v>
      </c>
      <c r="H23" s="105">
        <f t="shared" si="7"/>
        <v>604.30465177013457</v>
      </c>
    </row>
    <row r="24" spans="1:8">
      <c r="A24" s="84">
        <f t="shared" si="0"/>
        <v>14</v>
      </c>
      <c r="B24" s="102">
        <f t="shared" si="1"/>
        <v>43403</v>
      </c>
      <c r="C24" s="105">
        <f t="shared" si="2"/>
        <v>10615.18205992715</v>
      </c>
      <c r="D24" s="105">
        <f t="shared" si="3"/>
        <v>123.16327629561417</v>
      </c>
      <c r="E24" s="105">
        <f t="shared" si="4"/>
        <v>78.933351045917703</v>
      </c>
      <c r="F24" s="105">
        <f t="shared" si="5"/>
        <v>44.229925249696457</v>
      </c>
      <c r="G24" s="105">
        <f t="shared" si="6"/>
        <v>10536.248708881232</v>
      </c>
      <c r="H24" s="105">
        <f t="shared" si="7"/>
        <v>648.53457701983098</v>
      </c>
    </row>
    <row r="25" spans="1:8">
      <c r="A25" s="84">
        <f t="shared" si="0"/>
        <v>15</v>
      </c>
      <c r="B25" s="102">
        <f t="shared" si="1"/>
        <v>43434</v>
      </c>
      <c r="C25" s="105">
        <f t="shared" si="2"/>
        <v>10536.248708881232</v>
      </c>
      <c r="D25" s="105">
        <f t="shared" si="3"/>
        <v>123.16327629561417</v>
      </c>
      <c r="E25" s="105">
        <f t="shared" si="4"/>
        <v>79.262240008609041</v>
      </c>
      <c r="F25" s="105">
        <f t="shared" si="5"/>
        <v>43.901036287005134</v>
      </c>
      <c r="G25" s="105">
        <f t="shared" si="6"/>
        <v>10456.986468872623</v>
      </c>
      <c r="H25" s="105">
        <f t="shared" si="7"/>
        <v>692.4356133068361</v>
      </c>
    </row>
    <row r="26" spans="1:8">
      <c r="A26" s="84">
        <f t="shared" si="0"/>
        <v>16</v>
      </c>
      <c r="B26" s="102">
        <f t="shared" si="1"/>
        <v>43464</v>
      </c>
      <c r="C26" s="105">
        <f t="shared" si="2"/>
        <v>10456.986468872623</v>
      </c>
      <c r="D26" s="105">
        <f t="shared" si="3"/>
        <v>123.16327629561417</v>
      </c>
      <c r="E26" s="105">
        <f t="shared" si="4"/>
        <v>79.59249934197824</v>
      </c>
      <c r="F26" s="105">
        <f t="shared" si="5"/>
        <v>43.570776953635928</v>
      </c>
      <c r="G26" s="105">
        <f t="shared" si="6"/>
        <v>10377.393969530645</v>
      </c>
      <c r="H26" s="105">
        <f t="shared" si="7"/>
        <v>736.00639026047202</v>
      </c>
    </row>
    <row r="27" spans="1:8">
      <c r="A27" s="84">
        <f t="shared" si="0"/>
        <v>17</v>
      </c>
      <c r="B27" s="102">
        <f t="shared" si="1"/>
        <v>43495</v>
      </c>
      <c r="C27" s="105">
        <f t="shared" si="2"/>
        <v>10377.393969530645</v>
      </c>
      <c r="D27" s="105">
        <f t="shared" si="3"/>
        <v>123.16327629561417</v>
      </c>
      <c r="E27" s="105">
        <f t="shared" si="4"/>
        <v>79.92413475590314</v>
      </c>
      <c r="F27" s="105">
        <f t="shared" si="5"/>
        <v>43.239141539711021</v>
      </c>
      <c r="G27" s="105">
        <f t="shared" si="6"/>
        <v>10297.469834774742</v>
      </c>
      <c r="H27" s="105">
        <f t="shared" si="7"/>
        <v>779.24553180018302</v>
      </c>
    </row>
    <row r="28" spans="1:8">
      <c r="A28" s="84">
        <f t="shared" si="0"/>
        <v>18</v>
      </c>
      <c r="B28" s="102">
        <f t="shared" si="1"/>
        <v>43526</v>
      </c>
      <c r="C28" s="105">
        <f t="shared" si="2"/>
        <v>10297.469834774742</v>
      </c>
      <c r="D28" s="105">
        <f t="shared" si="3"/>
        <v>123.16327629561417</v>
      </c>
      <c r="E28" s="105">
        <f t="shared" si="4"/>
        <v>80.25715198405274</v>
      </c>
      <c r="F28" s="105">
        <f t="shared" si="5"/>
        <v>42.90612431156142</v>
      </c>
      <c r="G28" s="105">
        <f t="shared" si="6"/>
        <v>10217.212682790689</v>
      </c>
      <c r="H28" s="105">
        <f t="shared" si="7"/>
        <v>822.15165611174439</v>
      </c>
    </row>
    <row r="29" spans="1:8">
      <c r="A29" s="84">
        <f t="shared" si="0"/>
        <v>19</v>
      </c>
      <c r="B29" s="102">
        <f t="shared" si="1"/>
        <v>43554</v>
      </c>
      <c r="C29" s="105">
        <f t="shared" si="2"/>
        <v>10217.212682790689</v>
      </c>
      <c r="D29" s="105">
        <f t="shared" si="3"/>
        <v>123.16327629561417</v>
      </c>
      <c r="E29" s="105">
        <f t="shared" si="4"/>
        <v>80.591556783986306</v>
      </c>
      <c r="F29" s="105">
        <f t="shared" si="5"/>
        <v>42.571719511627869</v>
      </c>
      <c r="G29" s="105">
        <f t="shared" si="6"/>
        <v>10136.621126006703</v>
      </c>
      <c r="H29" s="105">
        <f t="shared" si="7"/>
        <v>864.72337562337225</v>
      </c>
    </row>
    <row r="30" spans="1:8">
      <c r="A30" s="84">
        <f t="shared" si="0"/>
        <v>20</v>
      </c>
      <c r="B30" s="102">
        <f t="shared" si="1"/>
        <v>43585</v>
      </c>
      <c r="C30" s="105">
        <f t="shared" si="2"/>
        <v>10136.621126006703</v>
      </c>
      <c r="D30" s="105">
        <f t="shared" si="3"/>
        <v>123.16327629561417</v>
      </c>
      <c r="E30" s="105">
        <f t="shared" si="4"/>
        <v>80.927354937252915</v>
      </c>
      <c r="F30" s="105">
        <f t="shared" si="5"/>
        <v>42.23592135836126</v>
      </c>
      <c r="G30" s="105">
        <f t="shared" si="6"/>
        <v>10055.693771069449</v>
      </c>
      <c r="H30" s="105">
        <f t="shared" si="7"/>
        <v>906.95929698173347</v>
      </c>
    </row>
    <row r="31" spans="1:8">
      <c r="A31" s="84">
        <f t="shared" si="0"/>
        <v>21</v>
      </c>
      <c r="B31" s="102">
        <f t="shared" si="1"/>
        <v>43615</v>
      </c>
      <c r="C31" s="105">
        <f t="shared" si="2"/>
        <v>10055.693771069449</v>
      </c>
      <c r="D31" s="105">
        <f t="shared" si="3"/>
        <v>123.16327629561417</v>
      </c>
      <c r="E31" s="105">
        <f t="shared" si="4"/>
        <v>81.264552249491459</v>
      </c>
      <c r="F31" s="105">
        <f t="shared" si="5"/>
        <v>41.898724046122702</v>
      </c>
      <c r="G31" s="105">
        <f t="shared" si="6"/>
        <v>9974.4292188199579</v>
      </c>
      <c r="H31" s="105">
        <f t="shared" si="7"/>
        <v>948.85802102785613</v>
      </c>
    </row>
    <row r="32" spans="1:8">
      <c r="A32" s="84">
        <f t="shared" si="0"/>
        <v>22</v>
      </c>
      <c r="B32" s="102">
        <f t="shared" si="1"/>
        <v>43646</v>
      </c>
      <c r="C32" s="105">
        <f t="shared" si="2"/>
        <v>9974.4292188199579</v>
      </c>
      <c r="D32" s="105">
        <f t="shared" si="3"/>
        <v>123.16327629561417</v>
      </c>
      <c r="E32" s="105">
        <f t="shared" si="4"/>
        <v>81.603154550531002</v>
      </c>
      <c r="F32" s="105">
        <f t="shared" si="5"/>
        <v>41.560121745083158</v>
      </c>
      <c r="G32" s="105">
        <f t="shared" si="6"/>
        <v>9892.8260642694277</v>
      </c>
      <c r="H32" s="105">
        <f t="shared" si="7"/>
        <v>990.41814277293929</v>
      </c>
    </row>
    <row r="33" spans="1:8">
      <c r="A33" s="84">
        <f t="shared" si="0"/>
        <v>23</v>
      </c>
      <c r="B33" s="102">
        <f t="shared" si="1"/>
        <v>43676</v>
      </c>
      <c r="C33" s="105">
        <f t="shared" si="2"/>
        <v>9892.8260642694277</v>
      </c>
      <c r="D33" s="105">
        <f t="shared" si="3"/>
        <v>123.16327629561417</v>
      </c>
      <c r="E33" s="105">
        <f t="shared" si="4"/>
        <v>81.943167694491549</v>
      </c>
      <c r="F33" s="105">
        <f t="shared" si="5"/>
        <v>41.220108601122618</v>
      </c>
      <c r="G33" s="105">
        <f t="shared" si="6"/>
        <v>9810.8828965749362</v>
      </c>
      <c r="H33" s="105">
        <f t="shared" si="7"/>
        <v>1031.6382513740618</v>
      </c>
    </row>
    <row r="34" spans="1:8">
      <c r="A34" s="84">
        <f t="shared" si="0"/>
        <v>24</v>
      </c>
      <c r="B34" s="102">
        <f t="shared" si="1"/>
        <v>43707</v>
      </c>
      <c r="C34" s="105">
        <f t="shared" si="2"/>
        <v>9810.8828965749362</v>
      </c>
      <c r="D34" s="105">
        <f t="shared" si="3"/>
        <v>123.16327629561417</v>
      </c>
      <c r="E34" s="105">
        <f t="shared" si="4"/>
        <v>82.28459755988527</v>
      </c>
      <c r="F34" s="105">
        <f t="shared" si="5"/>
        <v>40.878678735728897</v>
      </c>
      <c r="G34" s="105">
        <f t="shared" si="6"/>
        <v>9728.5982990150515</v>
      </c>
      <c r="H34" s="105">
        <f t="shared" si="7"/>
        <v>1072.5169301097908</v>
      </c>
    </row>
    <row r="35" spans="1:8">
      <c r="A35" s="84">
        <f t="shared" si="0"/>
        <v>25</v>
      </c>
      <c r="B35" s="102">
        <f t="shared" si="1"/>
        <v>43738</v>
      </c>
      <c r="C35" s="105">
        <f t="shared" si="2"/>
        <v>9728.5982990150515</v>
      </c>
      <c r="D35" s="105">
        <f t="shared" si="3"/>
        <v>123.16327629561417</v>
      </c>
      <c r="E35" s="105">
        <f t="shared" si="4"/>
        <v>82.627450049718121</v>
      </c>
      <c r="F35" s="105">
        <f t="shared" si="5"/>
        <v>40.535826245896047</v>
      </c>
      <c r="G35" s="105">
        <f t="shared" si="6"/>
        <v>9645.9708489653331</v>
      </c>
      <c r="H35" s="105">
        <f t="shared" si="7"/>
        <v>1113.0527563556868</v>
      </c>
    </row>
    <row r="36" spans="1:8">
      <c r="A36" s="84">
        <f t="shared" si="0"/>
        <v>26</v>
      </c>
      <c r="B36" s="102">
        <f t="shared" si="1"/>
        <v>43768</v>
      </c>
      <c r="C36" s="105">
        <f t="shared" si="2"/>
        <v>9645.9708489653331</v>
      </c>
      <c r="D36" s="105">
        <f t="shared" si="3"/>
        <v>123.16327629561417</v>
      </c>
      <c r="E36" s="105">
        <f t="shared" si="4"/>
        <v>82.971731091591948</v>
      </c>
      <c r="F36" s="105">
        <f t="shared" si="5"/>
        <v>40.191545204022219</v>
      </c>
      <c r="G36" s="105">
        <f t="shared" si="6"/>
        <v>9562.9991178737419</v>
      </c>
      <c r="H36" s="105">
        <f t="shared" si="7"/>
        <v>1153.2443015597091</v>
      </c>
    </row>
    <row r="37" spans="1:8">
      <c r="A37" s="84">
        <f t="shared" si="0"/>
        <v>27</v>
      </c>
      <c r="B37" s="102">
        <f t="shared" si="1"/>
        <v>43799</v>
      </c>
      <c r="C37" s="105">
        <f t="shared" si="2"/>
        <v>9562.9991178737419</v>
      </c>
      <c r="D37" s="105">
        <f t="shared" si="3"/>
        <v>123.16327629561417</v>
      </c>
      <c r="E37" s="105">
        <f t="shared" si="4"/>
        <v>83.31744663780691</v>
      </c>
      <c r="F37" s="105">
        <f t="shared" si="5"/>
        <v>39.845829657807258</v>
      </c>
      <c r="G37" s="105">
        <f t="shared" si="6"/>
        <v>9479.6816712359341</v>
      </c>
      <c r="H37" s="105">
        <f t="shared" si="7"/>
        <v>1193.0901312175165</v>
      </c>
    </row>
    <row r="38" spans="1:8">
      <c r="A38" s="84">
        <f t="shared" si="0"/>
        <v>28</v>
      </c>
      <c r="B38" s="102">
        <f t="shared" si="1"/>
        <v>43829</v>
      </c>
      <c r="C38" s="105">
        <f t="shared" si="2"/>
        <v>9479.6816712359341</v>
      </c>
      <c r="D38" s="105">
        <f t="shared" si="3"/>
        <v>123.16327629561417</v>
      </c>
      <c r="E38" s="105">
        <f t="shared" si="4"/>
        <v>83.664602665464443</v>
      </c>
      <c r="F38" s="105">
        <f t="shared" si="5"/>
        <v>39.498673630149725</v>
      </c>
      <c r="G38" s="105">
        <f t="shared" si="6"/>
        <v>9396.0170685704688</v>
      </c>
      <c r="H38" s="105">
        <f t="shared" si="7"/>
        <v>1232.5888048476663</v>
      </c>
    </row>
    <row r="39" spans="1:8">
      <c r="A39" s="84">
        <f t="shared" si="0"/>
        <v>29</v>
      </c>
      <c r="B39" s="102">
        <f t="shared" si="1"/>
        <v>43860</v>
      </c>
      <c r="C39" s="105">
        <f t="shared" si="2"/>
        <v>9396.0170685704688</v>
      </c>
      <c r="D39" s="105">
        <f t="shared" si="3"/>
        <v>123.16327629561417</v>
      </c>
      <c r="E39" s="105">
        <f t="shared" si="4"/>
        <v>84.013205176570551</v>
      </c>
      <c r="F39" s="105">
        <f t="shared" si="5"/>
        <v>39.150071119043616</v>
      </c>
      <c r="G39" s="105">
        <f t="shared" si="6"/>
        <v>9312.0038633938984</v>
      </c>
      <c r="H39" s="105">
        <f t="shared" si="7"/>
        <v>1271.7388759667099</v>
      </c>
    </row>
    <row r="40" spans="1:8">
      <c r="A40" s="84">
        <f t="shared" si="0"/>
        <v>30</v>
      </c>
      <c r="B40" s="102">
        <f t="shared" si="1"/>
        <v>43891</v>
      </c>
      <c r="C40" s="105">
        <f t="shared" si="2"/>
        <v>9312.0038633938984</v>
      </c>
      <c r="D40" s="105">
        <f t="shared" si="3"/>
        <v>123.16327629561417</v>
      </c>
      <c r="E40" s="105">
        <f t="shared" si="4"/>
        <v>84.363260198139585</v>
      </c>
      <c r="F40" s="105">
        <f t="shared" si="5"/>
        <v>38.800016097474575</v>
      </c>
      <c r="G40" s="105">
        <f t="shared" si="6"/>
        <v>9227.6406031957595</v>
      </c>
      <c r="H40" s="105">
        <f t="shared" si="7"/>
        <v>1310.5388920641844</v>
      </c>
    </row>
    <row r="41" spans="1:8">
      <c r="A41" s="84">
        <f t="shared" si="0"/>
        <v>31</v>
      </c>
      <c r="B41" s="102">
        <f t="shared" si="1"/>
        <v>43920</v>
      </c>
      <c r="C41" s="105">
        <f t="shared" si="2"/>
        <v>9227.6406031957595</v>
      </c>
      <c r="D41" s="105">
        <f t="shared" si="3"/>
        <v>123.16327629561417</v>
      </c>
      <c r="E41" s="105">
        <f t="shared" si="4"/>
        <v>84.714773782298494</v>
      </c>
      <c r="F41" s="105">
        <f t="shared" si="5"/>
        <v>38.448502513315667</v>
      </c>
      <c r="G41" s="105">
        <f t="shared" si="6"/>
        <v>9142.9258294134615</v>
      </c>
      <c r="H41" s="105">
        <f t="shared" si="7"/>
        <v>1348.9873945775</v>
      </c>
    </row>
    <row r="42" spans="1:8">
      <c r="A42" s="84">
        <f t="shared" si="0"/>
        <v>32</v>
      </c>
      <c r="B42" s="102">
        <f t="shared" si="1"/>
        <v>43951</v>
      </c>
      <c r="C42" s="105">
        <f t="shared" si="2"/>
        <v>9142.9258294134615</v>
      </c>
      <c r="D42" s="105">
        <f t="shared" si="3"/>
        <v>123.16327629561417</v>
      </c>
      <c r="E42" s="105">
        <f t="shared" si="4"/>
        <v>85.067752006391402</v>
      </c>
      <c r="F42" s="105">
        <f t="shared" si="5"/>
        <v>38.095524289222759</v>
      </c>
      <c r="G42" s="105">
        <f t="shared" si="6"/>
        <v>9057.8580774070706</v>
      </c>
      <c r="H42" s="105">
        <f t="shared" si="7"/>
        <v>1387.0829188667228</v>
      </c>
    </row>
    <row r="43" spans="1:8">
      <c r="A43" s="84">
        <f t="shared" si="0"/>
        <v>33</v>
      </c>
      <c r="B43" s="102">
        <f t="shared" si="1"/>
        <v>43981</v>
      </c>
      <c r="C43" s="105">
        <f t="shared" si="2"/>
        <v>9057.8580774070706</v>
      </c>
      <c r="D43" s="105">
        <f t="shared" si="3"/>
        <v>123.16327629561417</v>
      </c>
      <c r="E43" s="105">
        <f t="shared" si="4"/>
        <v>85.422200973084699</v>
      </c>
      <c r="F43" s="105">
        <f t="shared" si="5"/>
        <v>37.741075322529461</v>
      </c>
      <c r="G43" s="105">
        <f t="shared" si="6"/>
        <v>8972.4358764339868</v>
      </c>
      <c r="H43" s="105">
        <f t="shared" si="7"/>
        <v>1424.8239941892523</v>
      </c>
    </row>
    <row r="44" spans="1:8">
      <c r="A44" s="84">
        <f t="shared" si="0"/>
        <v>34</v>
      </c>
      <c r="B44" s="102">
        <f t="shared" si="1"/>
        <v>44012</v>
      </c>
      <c r="C44" s="105">
        <f t="shared" si="2"/>
        <v>8972.4358764339868</v>
      </c>
      <c r="D44" s="105">
        <f t="shared" si="3"/>
        <v>123.16327629561417</v>
      </c>
      <c r="E44" s="105">
        <f t="shared" si="4"/>
        <v>85.778126810472557</v>
      </c>
      <c r="F44" s="105">
        <f t="shared" si="5"/>
        <v>37.385149485141611</v>
      </c>
      <c r="G44" s="105">
        <f t="shared" si="6"/>
        <v>8886.657749623515</v>
      </c>
      <c r="H44" s="105">
        <f t="shared" si="7"/>
        <v>1462.209143674394</v>
      </c>
    </row>
    <row r="45" spans="1:8">
      <c r="A45" s="84">
        <f t="shared" si="0"/>
        <v>35</v>
      </c>
      <c r="B45" s="102">
        <f t="shared" si="1"/>
        <v>44042</v>
      </c>
      <c r="C45" s="105">
        <f t="shared" si="2"/>
        <v>8886.657749623515</v>
      </c>
      <c r="D45" s="105">
        <f t="shared" si="3"/>
        <v>123.16327629561417</v>
      </c>
      <c r="E45" s="105">
        <f t="shared" si="4"/>
        <v>86.135535672182854</v>
      </c>
      <c r="F45" s="105">
        <f t="shared" si="5"/>
        <v>37.027740623431313</v>
      </c>
      <c r="G45" s="105">
        <f t="shared" si="6"/>
        <v>8800.5222139513317</v>
      </c>
      <c r="H45" s="105">
        <f t="shared" si="7"/>
        <v>1499.2368842978253</v>
      </c>
    </row>
    <row r="46" spans="1:8">
      <c r="A46" s="84">
        <f t="shared" si="0"/>
        <v>36</v>
      </c>
      <c r="B46" s="102">
        <f t="shared" si="1"/>
        <v>44073</v>
      </c>
      <c r="C46" s="105">
        <f t="shared" si="2"/>
        <v>8800.5222139513317</v>
      </c>
      <c r="D46" s="105">
        <f t="shared" si="3"/>
        <v>123.16327629561417</v>
      </c>
      <c r="E46" s="105">
        <f t="shared" si="4"/>
        <v>86.494433737483618</v>
      </c>
      <c r="F46" s="105">
        <f t="shared" si="5"/>
        <v>36.668842558130549</v>
      </c>
      <c r="G46" s="105">
        <f t="shared" si="6"/>
        <v>8714.027780213848</v>
      </c>
      <c r="H46" s="105">
        <f t="shared" si="7"/>
        <v>1535.9057268559559</v>
      </c>
    </row>
    <row r="47" spans="1:8">
      <c r="A47" s="84">
        <f t="shared" si="0"/>
        <v>37</v>
      </c>
      <c r="B47" s="102">
        <f t="shared" si="1"/>
        <v>44104</v>
      </c>
      <c r="C47" s="105">
        <f t="shared" si="2"/>
        <v>8714.027780213848</v>
      </c>
      <c r="D47" s="105">
        <f t="shared" si="3"/>
        <v>123.16327629561417</v>
      </c>
      <c r="E47" s="105">
        <f t="shared" si="4"/>
        <v>86.854827211389804</v>
      </c>
      <c r="F47" s="105">
        <f t="shared" si="5"/>
        <v>36.308449084224364</v>
      </c>
      <c r="G47" s="105">
        <f t="shared" si="6"/>
        <v>8627.1729530024586</v>
      </c>
      <c r="H47" s="105">
        <f t="shared" si="7"/>
        <v>1572.2141759401802</v>
      </c>
    </row>
    <row r="48" spans="1:8">
      <c r="A48" s="84">
        <f t="shared" si="0"/>
        <v>38</v>
      </c>
      <c r="B48" s="102">
        <f t="shared" si="1"/>
        <v>44134</v>
      </c>
      <c r="C48" s="105">
        <f t="shared" si="2"/>
        <v>8627.1729530024586</v>
      </c>
      <c r="D48" s="105">
        <f t="shared" si="3"/>
        <v>123.16327629561417</v>
      </c>
      <c r="E48" s="105">
        <f t="shared" si="4"/>
        <v>87.216722324770586</v>
      </c>
      <c r="F48" s="105">
        <f t="shared" si="5"/>
        <v>35.946553970843574</v>
      </c>
      <c r="G48" s="105">
        <f t="shared" si="6"/>
        <v>8539.9562306776879</v>
      </c>
      <c r="H48" s="105">
        <f t="shared" si="7"/>
        <v>1608.1607299110237</v>
      </c>
    </row>
    <row r="49" spans="1:8">
      <c r="A49" s="84">
        <f t="shared" si="0"/>
        <v>39</v>
      </c>
      <c r="B49" s="102">
        <f t="shared" si="1"/>
        <v>44165</v>
      </c>
      <c r="C49" s="105">
        <f t="shared" si="2"/>
        <v>8539.9562306776879</v>
      </c>
      <c r="D49" s="105">
        <f t="shared" si="3"/>
        <v>123.16327629561417</v>
      </c>
      <c r="E49" s="105">
        <f t="shared" si="4"/>
        <v>87.580125334457136</v>
      </c>
      <c r="F49" s="105">
        <f t="shared" si="5"/>
        <v>35.583150961157031</v>
      </c>
      <c r="G49" s="105">
        <f t="shared" si="6"/>
        <v>8452.3761053432299</v>
      </c>
      <c r="H49" s="105">
        <f t="shared" si="7"/>
        <v>1643.7438808721809</v>
      </c>
    </row>
    <row r="50" spans="1:8">
      <c r="A50" s="84">
        <f t="shared" si="0"/>
        <v>40</v>
      </c>
      <c r="B50" s="102">
        <f t="shared" si="1"/>
        <v>44195</v>
      </c>
      <c r="C50" s="105">
        <f t="shared" si="2"/>
        <v>8452.3761053432299</v>
      </c>
      <c r="D50" s="105">
        <f t="shared" si="3"/>
        <v>123.16327629561417</v>
      </c>
      <c r="E50" s="105">
        <f t="shared" si="4"/>
        <v>87.945042523350708</v>
      </c>
      <c r="F50" s="105">
        <f t="shared" si="5"/>
        <v>35.21823377226346</v>
      </c>
      <c r="G50" s="105">
        <f t="shared" si="6"/>
        <v>8364.43106281988</v>
      </c>
      <c r="H50" s="105">
        <f t="shared" si="7"/>
        <v>1678.9621146444442</v>
      </c>
    </row>
    <row r="51" spans="1:8">
      <c r="A51" s="84">
        <f t="shared" si="0"/>
        <v>41</v>
      </c>
      <c r="B51" s="102">
        <f t="shared" si="1"/>
        <v>44226</v>
      </c>
      <c r="C51" s="105">
        <f t="shared" si="2"/>
        <v>8364.43106281988</v>
      </c>
      <c r="D51" s="105">
        <f t="shared" si="3"/>
        <v>123.16327629561417</v>
      </c>
      <c r="E51" s="105">
        <f t="shared" si="4"/>
        <v>88.311480200531335</v>
      </c>
      <c r="F51" s="105">
        <f t="shared" si="5"/>
        <v>34.851796095082832</v>
      </c>
      <c r="G51" s="105">
        <f t="shared" si="6"/>
        <v>8276.1195826193489</v>
      </c>
      <c r="H51" s="105">
        <f t="shared" si="7"/>
        <v>1713.813910739527</v>
      </c>
    </row>
    <row r="52" spans="1:8">
      <c r="A52" s="84">
        <f t="shared" si="0"/>
        <v>42</v>
      </c>
      <c r="B52" s="102">
        <f t="shared" si="1"/>
        <v>44257</v>
      </c>
      <c r="C52" s="105">
        <f t="shared" si="2"/>
        <v>8276.1195826193489</v>
      </c>
      <c r="D52" s="105">
        <f t="shared" si="3"/>
        <v>123.16327629561417</v>
      </c>
      <c r="E52" s="105">
        <f t="shared" si="4"/>
        <v>88.67944470136689</v>
      </c>
      <c r="F52" s="105">
        <f t="shared" si="5"/>
        <v>34.483831594247285</v>
      </c>
      <c r="G52" s="105">
        <f t="shared" si="6"/>
        <v>8187.4401379179817</v>
      </c>
      <c r="H52" s="105">
        <f t="shared" si="7"/>
        <v>1748.2977423337743</v>
      </c>
    </row>
    <row r="53" spans="1:8">
      <c r="A53" s="84">
        <f t="shared" si="0"/>
        <v>43</v>
      </c>
      <c r="B53" s="102">
        <f t="shared" si="1"/>
        <v>44285</v>
      </c>
      <c r="C53" s="105">
        <f t="shared" si="2"/>
        <v>8187.4401379179817</v>
      </c>
      <c r="D53" s="105">
        <f t="shared" si="3"/>
        <v>123.16327629561417</v>
      </c>
      <c r="E53" s="105">
        <f t="shared" si="4"/>
        <v>89.048942387622574</v>
      </c>
      <c r="F53" s="105">
        <f t="shared" si="5"/>
        <v>34.114333907991593</v>
      </c>
      <c r="G53" s="105">
        <f t="shared" si="6"/>
        <v>8098.3911955303593</v>
      </c>
      <c r="H53" s="105">
        <f t="shared" si="7"/>
        <v>1782.4120762417658</v>
      </c>
    </row>
    <row r="54" spans="1:8">
      <c r="A54" s="84">
        <f t="shared" si="0"/>
        <v>44</v>
      </c>
      <c r="B54" s="102">
        <f t="shared" si="1"/>
        <v>44316</v>
      </c>
      <c r="C54" s="105">
        <f t="shared" si="2"/>
        <v>8098.3911955303593</v>
      </c>
      <c r="D54" s="105">
        <f t="shared" si="3"/>
        <v>123.16327629561417</v>
      </c>
      <c r="E54" s="105">
        <f t="shared" si="4"/>
        <v>89.419979647571012</v>
      </c>
      <c r="F54" s="105">
        <f t="shared" si="5"/>
        <v>33.743296648043163</v>
      </c>
      <c r="G54" s="105">
        <f t="shared" si="6"/>
        <v>8008.9712158827879</v>
      </c>
      <c r="H54" s="105">
        <f t="shared" si="7"/>
        <v>1816.1553728898091</v>
      </c>
    </row>
    <row r="55" spans="1:8">
      <c r="A55" s="84">
        <f t="shared" si="0"/>
        <v>45</v>
      </c>
      <c r="B55" s="102">
        <f t="shared" si="1"/>
        <v>44346</v>
      </c>
      <c r="C55" s="105">
        <f t="shared" si="2"/>
        <v>8008.9712158827879</v>
      </c>
      <c r="D55" s="105">
        <f t="shared" si="3"/>
        <v>123.16327629561417</v>
      </c>
      <c r="E55" s="105">
        <f t="shared" si="4"/>
        <v>89.792562896102552</v>
      </c>
      <c r="F55" s="105">
        <f t="shared" si="5"/>
        <v>33.370713399511615</v>
      </c>
      <c r="G55" s="105">
        <f t="shared" si="6"/>
        <v>7919.1786529866849</v>
      </c>
      <c r="H55" s="105">
        <f t="shared" si="7"/>
        <v>1849.5260862893208</v>
      </c>
    </row>
    <row r="56" spans="1:8">
      <c r="A56" s="84">
        <f t="shared" si="0"/>
        <v>46</v>
      </c>
      <c r="B56" s="102">
        <f t="shared" si="1"/>
        <v>44377</v>
      </c>
      <c r="C56" s="105">
        <f t="shared" si="2"/>
        <v>7919.1786529866849</v>
      </c>
      <c r="D56" s="105">
        <f t="shared" si="3"/>
        <v>123.16327629561417</v>
      </c>
      <c r="E56" s="105">
        <f t="shared" si="4"/>
        <v>90.166698574836317</v>
      </c>
      <c r="F56" s="105">
        <f t="shared" si="5"/>
        <v>32.99657772077785</v>
      </c>
      <c r="G56" s="105">
        <f t="shared" si="6"/>
        <v>7829.0119544118488</v>
      </c>
      <c r="H56" s="105">
        <f t="shared" si="7"/>
        <v>1882.5226640100987</v>
      </c>
    </row>
    <row r="57" spans="1:8">
      <c r="A57" s="84">
        <f t="shared" si="0"/>
        <v>47</v>
      </c>
      <c r="B57" s="102">
        <f t="shared" si="1"/>
        <v>44407</v>
      </c>
      <c r="C57" s="105">
        <f t="shared" si="2"/>
        <v>7829.0119544118488</v>
      </c>
      <c r="D57" s="105">
        <f t="shared" si="3"/>
        <v>123.16327629561417</v>
      </c>
      <c r="E57" s="105">
        <f t="shared" si="4"/>
        <v>90.542393152231455</v>
      </c>
      <c r="F57" s="105">
        <f t="shared" si="5"/>
        <v>32.620883143382706</v>
      </c>
      <c r="G57" s="105">
        <f t="shared" si="6"/>
        <v>7738.469561259617</v>
      </c>
      <c r="H57" s="105">
        <f t="shared" si="7"/>
        <v>1915.1435471534814</v>
      </c>
    </row>
    <row r="58" spans="1:8">
      <c r="A58" s="84">
        <f t="shared" si="0"/>
        <v>48</v>
      </c>
      <c r="B58" s="102">
        <f t="shared" si="1"/>
        <v>44438</v>
      </c>
      <c r="C58" s="105">
        <f t="shared" si="2"/>
        <v>7738.469561259617</v>
      </c>
      <c r="D58" s="105">
        <f t="shared" si="3"/>
        <v>123.16327629561417</v>
      </c>
      <c r="E58" s="105">
        <f t="shared" si="4"/>
        <v>90.919653123699106</v>
      </c>
      <c r="F58" s="105">
        <f t="shared" si="5"/>
        <v>32.243623171915068</v>
      </c>
      <c r="G58" s="105">
        <f t="shared" si="6"/>
        <v>7647.5499081359176</v>
      </c>
      <c r="H58" s="105">
        <f t="shared" si="7"/>
        <v>1947.3871703253965</v>
      </c>
    </row>
    <row r="59" spans="1:8">
      <c r="A59" s="84">
        <f t="shared" si="0"/>
        <v>49</v>
      </c>
      <c r="B59" s="102">
        <f t="shared" si="1"/>
        <v>44469</v>
      </c>
      <c r="C59" s="105">
        <f t="shared" si="2"/>
        <v>7647.5499081359176</v>
      </c>
      <c r="D59" s="105">
        <f t="shared" si="3"/>
        <v>123.16327629561417</v>
      </c>
      <c r="E59" s="105">
        <f t="shared" si="4"/>
        <v>91.298485011714519</v>
      </c>
      <c r="F59" s="105">
        <f t="shared" si="5"/>
        <v>31.864791283899656</v>
      </c>
      <c r="G59" s="105">
        <f t="shared" si="6"/>
        <v>7556.251423124203</v>
      </c>
      <c r="H59" s="105">
        <f t="shared" si="7"/>
        <v>1979.2519616092961</v>
      </c>
    </row>
    <row r="60" spans="1:8">
      <c r="A60" s="84">
        <f t="shared" si="0"/>
        <v>50</v>
      </c>
      <c r="B60" s="102">
        <f t="shared" si="1"/>
        <v>44499</v>
      </c>
      <c r="C60" s="105">
        <f t="shared" si="2"/>
        <v>7556.251423124203</v>
      </c>
      <c r="D60" s="105">
        <f t="shared" si="3"/>
        <v>123.16327629561417</v>
      </c>
      <c r="E60" s="105">
        <f t="shared" si="4"/>
        <v>91.678895365929989</v>
      </c>
      <c r="F60" s="105">
        <f t="shared" si="5"/>
        <v>31.484380929684178</v>
      </c>
      <c r="G60" s="105">
        <f t="shared" si="6"/>
        <v>7464.5725277582733</v>
      </c>
      <c r="H60" s="105">
        <f t="shared" si="7"/>
        <v>2010.7363425389804</v>
      </c>
    </row>
    <row r="61" spans="1:8">
      <c r="A61" s="84">
        <f t="shared" si="0"/>
        <v>51</v>
      </c>
      <c r="B61" s="102">
        <f t="shared" si="1"/>
        <v>44530</v>
      </c>
      <c r="C61" s="105">
        <f t="shared" si="2"/>
        <v>7464.5725277582733</v>
      </c>
      <c r="D61" s="105">
        <f t="shared" si="3"/>
        <v>123.16327629561417</v>
      </c>
      <c r="E61" s="105">
        <f t="shared" si="4"/>
        <v>92.060890763288029</v>
      </c>
      <c r="F61" s="105">
        <f t="shared" si="5"/>
        <v>31.102385532326139</v>
      </c>
      <c r="G61" s="105">
        <f t="shared" si="6"/>
        <v>7372.5116369949856</v>
      </c>
      <c r="H61" s="105">
        <f t="shared" si="7"/>
        <v>2041.8387280713064</v>
      </c>
    </row>
    <row r="62" spans="1:8">
      <c r="A62" s="84">
        <f t="shared" si="0"/>
        <v>52</v>
      </c>
      <c r="B62" s="102">
        <f t="shared" si="1"/>
        <v>44560</v>
      </c>
      <c r="C62" s="105">
        <f t="shared" si="2"/>
        <v>7372.5116369949856</v>
      </c>
      <c r="D62" s="105">
        <f t="shared" si="3"/>
        <v>123.16327629561417</v>
      </c>
      <c r="E62" s="105">
        <f t="shared" si="4"/>
        <v>92.444477808135062</v>
      </c>
      <c r="F62" s="105">
        <f t="shared" si="5"/>
        <v>30.718798487479106</v>
      </c>
      <c r="G62" s="105">
        <f t="shared" si="6"/>
        <v>7280.0671591868504</v>
      </c>
      <c r="H62" s="105">
        <f t="shared" si="7"/>
        <v>2072.5575265587854</v>
      </c>
    </row>
    <row r="63" spans="1:8">
      <c r="A63" s="84">
        <f t="shared" si="0"/>
        <v>53</v>
      </c>
      <c r="B63" s="102">
        <f t="shared" si="1"/>
        <v>44591</v>
      </c>
      <c r="C63" s="105">
        <f t="shared" si="2"/>
        <v>7280.0671591868504</v>
      </c>
      <c r="D63" s="105">
        <f t="shared" si="3"/>
        <v>123.16327629561417</v>
      </c>
      <c r="E63" s="105">
        <f t="shared" si="4"/>
        <v>92.829663132335625</v>
      </c>
      <c r="F63" s="105">
        <f t="shared" si="5"/>
        <v>30.333613163278542</v>
      </c>
      <c r="G63" s="105">
        <f t="shared" si="6"/>
        <v>7187.2374960545148</v>
      </c>
      <c r="H63" s="105">
        <f t="shared" si="7"/>
        <v>2102.8911397220641</v>
      </c>
    </row>
    <row r="64" spans="1:8">
      <c r="A64" s="84">
        <f t="shared" si="0"/>
        <v>54</v>
      </c>
      <c r="B64" s="102">
        <f t="shared" si="1"/>
        <v>44622</v>
      </c>
      <c r="C64" s="105">
        <f t="shared" si="2"/>
        <v>7187.2374960545148</v>
      </c>
      <c r="D64" s="105">
        <f t="shared" si="3"/>
        <v>123.16327629561417</v>
      </c>
      <c r="E64" s="105">
        <f t="shared" si="4"/>
        <v>93.21645339538702</v>
      </c>
      <c r="F64" s="105">
        <f t="shared" si="5"/>
        <v>29.946822900227144</v>
      </c>
      <c r="G64" s="105">
        <f t="shared" si="6"/>
        <v>7094.0210426591275</v>
      </c>
      <c r="H64" s="105">
        <f t="shared" si="7"/>
        <v>2132.8379626222913</v>
      </c>
    </row>
    <row r="65" spans="1:8">
      <c r="A65" s="84">
        <f t="shared" si="0"/>
        <v>55</v>
      </c>
      <c r="B65" s="102">
        <f t="shared" si="1"/>
        <v>44650</v>
      </c>
      <c r="C65" s="105">
        <f t="shared" si="2"/>
        <v>7094.0210426591275</v>
      </c>
      <c r="D65" s="105">
        <f t="shared" si="3"/>
        <v>123.16327629561417</v>
      </c>
      <c r="E65" s="105">
        <f t="shared" si="4"/>
        <v>93.604855284534466</v>
      </c>
      <c r="F65" s="105">
        <f t="shared" si="5"/>
        <v>29.558421011079698</v>
      </c>
      <c r="G65" s="105">
        <f t="shared" si="6"/>
        <v>7000.4161873745934</v>
      </c>
      <c r="H65" s="105">
        <f t="shared" si="7"/>
        <v>2162.396383633371</v>
      </c>
    </row>
    <row r="66" spans="1:8">
      <c r="A66" s="84">
        <f t="shared" si="0"/>
        <v>56</v>
      </c>
      <c r="B66" s="102">
        <f t="shared" si="1"/>
        <v>44681</v>
      </c>
      <c r="C66" s="105">
        <f t="shared" si="2"/>
        <v>7000.4161873745934</v>
      </c>
      <c r="D66" s="105">
        <f t="shared" si="3"/>
        <v>123.16327629561417</v>
      </c>
      <c r="E66" s="105">
        <f t="shared" si="4"/>
        <v>93.994875514886701</v>
      </c>
      <c r="F66" s="105">
        <f t="shared" si="5"/>
        <v>29.16840078072747</v>
      </c>
      <c r="G66" s="105">
        <f t="shared" si="6"/>
        <v>6906.4213118597063</v>
      </c>
      <c r="H66" s="105">
        <f t="shared" si="7"/>
        <v>2191.5647844140985</v>
      </c>
    </row>
    <row r="67" spans="1:8">
      <c r="A67" s="84">
        <f t="shared" si="0"/>
        <v>57</v>
      </c>
      <c r="B67" s="102">
        <f t="shared" si="1"/>
        <v>44711</v>
      </c>
      <c r="C67" s="105">
        <f t="shared" si="2"/>
        <v>6906.4213118597063</v>
      </c>
      <c r="D67" s="105">
        <f t="shared" si="3"/>
        <v>123.16327629561417</v>
      </c>
      <c r="E67" s="105">
        <f t="shared" si="4"/>
        <v>94.38652082953206</v>
      </c>
      <c r="F67" s="105">
        <f t="shared" si="5"/>
        <v>28.776755466082108</v>
      </c>
      <c r="G67" s="105">
        <f t="shared" si="6"/>
        <v>6812.0347910301743</v>
      </c>
      <c r="H67" s="105">
        <f t="shared" si="7"/>
        <v>2220.3415398801808</v>
      </c>
    </row>
    <row r="68" spans="1:8">
      <c r="A68" s="84">
        <f t="shared" si="0"/>
        <v>58</v>
      </c>
      <c r="B68" s="102">
        <f t="shared" si="1"/>
        <v>44742</v>
      </c>
      <c r="C68" s="105">
        <f t="shared" si="2"/>
        <v>6812.0347910301743</v>
      </c>
      <c r="D68" s="105">
        <f t="shared" si="3"/>
        <v>123.16327629561417</v>
      </c>
      <c r="E68" s="105">
        <f t="shared" si="4"/>
        <v>94.779797999655102</v>
      </c>
      <c r="F68" s="105">
        <f t="shared" si="5"/>
        <v>28.383478295959058</v>
      </c>
      <c r="G68" s="105">
        <f t="shared" si="6"/>
        <v>6717.2549930305195</v>
      </c>
      <c r="H68" s="105">
        <f t="shared" si="7"/>
        <v>2248.7250181761397</v>
      </c>
    </row>
    <row r="69" spans="1:8">
      <c r="A69" s="84">
        <f t="shared" si="0"/>
        <v>59</v>
      </c>
      <c r="B69" s="102">
        <f t="shared" si="1"/>
        <v>44772</v>
      </c>
      <c r="C69" s="105">
        <f t="shared" si="2"/>
        <v>6717.2549930305195</v>
      </c>
      <c r="D69" s="105">
        <f t="shared" si="3"/>
        <v>123.16327629561417</v>
      </c>
      <c r="E69" s="105">
        <f t="shared" si="4"/>
        <v>95.174713824653665</v>
      </c>
      <c r="F69" s="105">
        <f t="shared" si="5"/>
        <v>27.988562470960499</v>
      </c>
      <c r="G69" s="105">
        <f t="shared" si="6"/>
        <v>6622.0802792058657</v>
      </c>
      <c r="H69" s="105">
        <f t="shared" si="7"/>
        <v>2276.7135806471001</v>
      </c>
    </row>
    <row r="70" spans="1:8">
      <c r="A70" s="84">
        <f t="shared" si="0"/>
        <v>60</v>
      </c>
      <c r="B70" s="102">
        <f t="shared" si="1"/>
        <v>44803</v>
      </c>
      <c r="C70" s="105">
        <f t="shared" si="2"/>
        <v>6622.0802792058657</v>
      </c>
      <c r="D70" s="105">
        <f t="shared" si="3"/>
        <v>123.16327629561417</v>
      </c>
      <c r="E70" s="105">
        <f t="shared" si="4"/>
        <v>95.571275132256389</v>
      </c>
      <c r="F70" s="105">
        <f t="shared" si="5"/>
        <v>27.592001163357775</v>
      </c>
      <c r="G70" s="105">
        <f t="shared" si="6"/>
        <v>6526.5090040736095</v>
      </c>
      <c r="H70" s="105">
        <f t="shared" si="7"/>
        <v>2304.3055818104581</v>
      </c>
    </row>
    <row r="71" spans="1:8">
      <c r="A71" s="84">
        <f t="shared" si="0"/>
        <v>61</v>
      </c>
      <c r="B71" s="102">
        <f t="shared" si="1"/>
        <v>44834</v>
      </c>
      <c r="C71" s="105">
        <f t="shared" si="2"/>
        <v>6526.5090040736095</v>
      </c>
      <c r="D71" s="105">
        <f t="shared" si="3"/>
        <v>123.16327629561417</v>
      </c>
      <c r="E71" s="105">
        <f t="shared" si="4"/>
        <v>95.969488778640795</v>
      </c>
      <c r="F71" s="105">
        <f t="shared" si="5"/>
        <v>27.193787516973373</v>
      </c>
      <c r="G71" s="105">
        <f t="shared" si="6"/>
        <v>6430.5395152949686</v>
      </c>
      <c r="H71" s="105">
        <f t="shared" si="7"/>
        <v>2331.4993693274314</v>
      </c>
    </row>
    <row r="72" spans="1:8">
      <c r="A72" s="84">
        <f t="shared" si="0"/>
        <v>62</v>
      </c>
      <c r="B72" s="102">
        <f t="shared" si="1"/>
        <v>44864</v>
      </c>
      <c r="C72" s="105">
        <f t="shared" si="2"/>
        <v>6430.5395152949686</v>
      </c>
      <c r="D72" s="105">
        <f t="shared" si="3"/>
        <v>123.16327629561417</v>
      </c>
      <c r="E72" s="105">
        <f t="shared" si="4"/>
        <v>96.369361648551802</v>
      </c>
      <c r="F72" s="105">
        <f t="shared" si="5"/>
        <v>26.793914647062369</v>
      </c>
      <c r="G72" s="105">
        <f t="shared" si="6"/>
        <v>6334.170153646417</v>
      </c>
      <c r="H72" s="105">
        <f t="shared" si="7"/>
        <v>2358.293283974494</v>
      </c>
    </row>
    <row r="73" spans="1:8">
      <c r="A73" s="84">
        <f t="shared" si="0"/>
        <v>63</v>
      </c>
      <c r="B73" s="102">
        <f t="shared" si="1"/>
        <v>44895</v>
      </c>
      <c r="C73" s="105">
        <f t="shared" si="2"/>
        <v>6334.170153646417</v>
      </c>
      <c r="D73" s="105">
        <f t="shared" si="3"/>
        <v>123.16327629561417</v>
      </c>
      <c r="E73" s="105">
        <f t="shared" si="4"/>
        <v>96.77090065542076</v>
      </c>
      <c r="F73" s="105">
        <f t="shared" si="5"/>
        <v>26.392375640193404</v>
      </c>
      <c r="G73" s="105">
        <f t="shared" si="6"/>
        <v>6237.3992529909965</v>
      </c>
      <c r="H73" s="105">
        <f t="shared" si="7"/>
        <v>2384.6856596146872</v>
      </c>
    </row>
    <row r="74" spans="1:8">
      <c r="A74" s="84">
        <f t="shared" si="0"/>
        <v>64</v>
      </c>
      <c r="B74" s="102">
        <f t="shared" si="1"/>
        <v>44925</v>
      </c>
      <c r="C74" s="105">
        <f t="shared" si="2"/>
        <v>6237.3992529909965</v>
      </c>
      <c r="D74" s="105">
        <f t="shared" si="3"/>
        <v>123.16327629561417</v>
      </c>
      <c r="E74" s="105">
        <f t="shared" si="4"/>
        <v>97.174112741485018</v>
      </c>
      <c r="F74" s="105">
        <f t="shared" si="5"/>
        <v>25.989163554129153</v>
      </c>
      <c r="G74" s="105">
        <f t="shared" si="6"/>
        <v>6140.2251402495112</v>
      </c>
      <c r="H74" s="105">
        <f t="shared" si="7"/>
        <v>2410.6748231688161</v>
      </c>
    </row>
    <row r="75" spans="1:8">
      <c r="A75" s="84">
        <f t="shared" si="0"/>
        <v>65</v>
      </c>
      <c r="B75" s="102">
        <f t="shared" si="1"/>
        <v>44956</v>
      </c>
      <c r="C75" s="105">
        <f t="shared" si="2"/>
        <v>6140.2251402495112</v>
      </c>
      <c r="D75" s="105">
        <f t="shared" si="3"/>
        <v>123.16327629561417</v>
      </c>
      <c r="E75" s="105">
        <f t="shared" si="4"/>
        <v>97.579004877907863</v>
      </c>
      <c r="F75" s="105">
        <f t="shared" si="5"/>
        <v>25.584271417706297</v>
      </c>
      <c r="G75" s="105">
        <f t="shared" si="6"/>
        <v>6042.6461353716031</v>
      </c>
      <c r="H75" s="105">
        <f t="shared" si="7"/>
        <v>2436.2590945865222</v>
      </c>
    </row>
    <row r="76" spans="1:8">
      <c r="A76" s="84">
        <f t="shared" ref="A76:A130" si="8">IF(ROUND(G75,1)&lt;&gt;0,1+A75,"")</f>
        <v>66</v>
      </c>
      <c r="B76" s="102">
        <f t="shared" si="1"/>
        <v>44987</v>
      </c>
      <c r="C76" s="105">
        <f t="shared" si="2"/>
        <v>6042.6461353716031</v>
      </c>
      <c r="D76" s="105">
        <f t="shared" si="3"/>
        <v>123.16327629561417</v>
      </c>
      <c r="E76" s="105">
        <f t="shared" si="4"/>
        <v>97.985584064899157</v>
      </c>
      <c r="F76" s="105">
        <f t="shared" si="5"/>
        <v>25.177692230715014</v>
      </c>
      <c r="G76" s="105">
        <f t="shared" ref="G76:G130" si="9">IF(ROUND(G75,1)&lt;&gt;0,C76-E76,"")</f>
        <v>5944.6605513067043</v>
      </c>
      <c r="H76" s="105">
        <f t="shared" si="7"/>
        <v>2461.4367868172371</v>
      </c>
    </row>
    <row r="77" spans="1:8">
      <c r="A77" s="84">
        <f t="shared" si="8"/>
        <v>67</v>
      </c>
      <c r="B77" s="102">
        <f t="shared" si="1"/>
        <v>45015</v>
      </c>
      <c r="C77" s="105">
        <f t="shared" si="2"/>
        <v>5944.6605513067043</v>
      </c>
      <c r="D77" s="105">
        <f t="shared" si="3"/>
        <v>123.16327629561417</v>
      </c>
      <c r="E77" s="105">
        <f t="shared" si="4"/>
        <v>98.39385733183623</v>
      </c>
      <c r="F77" s="105">
        <f t="shared" si="5"/>
        <v>24.769418963777934</v>
      </c>
      <c r="G77" s="105">
        <f t="shared" si="9"/>
        <v>5846.2666939748678</v>
      </c>
      <c r="H77" s="105">
        <f t="shared" si="7"/>
        <v>2486.2062057810149</v>
      </c>
    </row>
    <row r="78" spans="1:8">
      <c r="A78" s="84">
        <f t="shared" si="8"/>
        <v>68</v>
      </c>
      <c r="B78" s="102">
        <f t="shared" si="1"/>
        <v>45046</v>
      </c>
      <c r="C78" s="105">
        <f t="shared" si="2"/>
        <v>5846.2666939748678</v>
      </c>
      <c r="D78" s="105">
        <f t="shared" si="3"/>
        <v>123.16327629561417</v>
      </c>
      <c r="E78" s="105">
        <f t="shared" si="4"/>
        <v>98.803831737385551</v>
      </c>
      <c r="F78" s="105">
        <f t="shared" si="5"/>
        <v>24.359444558228617</v>
      </c>
      <c r="G78" s="105">
        <f t="shared" si="9"/>
        <v>5747.4628622374821</v>
      </c>
      <c r="H78" s="105">
        <f t="shared" si="7"/>
        <v>2510.5656503392433</v>
      </c>
    </row>
    <row r="79" spans="1:8">
      <c r="A79" s="84">
        <f t="shared" si="8"/>
        <v>69</v>
      </c>
      <c r="B79" s="102">
        <f t="shared" si="1"/>
        <v>45076</v>
      </c>
      <c r="C79" s="105">
        <f t="shared" si="2"/>
        <v>5747.4628622374821</v>
      </c>
      <c r="D79" s="105">
        <f t="shared" si="3"/>
        <v>123.16327629561417</v>
      </c>
      <c r="E79" s="105">
        <f t="shared" si="4"/>
        <v>99.215514369624657</v>
      </c>
      <c r="F79" s="105">
        <f t="shared" si="5"/>
        <v>23.947761925989507</v>
      </c>
      <c r="G79" s="105">
        <f t="shared" si="9"/>
        <v>5648.2473478678576</v>
      </c>
      <c r="H79" s="105">
        <f t="shared" si="7"/>
        <v>2534.513412265233</v>
      </c>
    </row>
    <row r="80" spans="1:8">
      <c r="A80" s="84">
        <f t="shared" si="8"/>
        <v>70</v>
      </c>
      <c r="B80" s="102">
        <f t="shared" si="1"/>
        <v>45107</v>
      </c>
      <c r="C80" s="105">
        <f t="shared" si="2"/>
        <v>5648.2473478678576</v>
      </c>
      <c r="D80" s="105">
        <f t="shared" si="3"/>
        <v>123.16327629561417</v>
      </c>
      <c r="E80" s="105">
        <f t="shared" si="4"/>
        <v>99.628912346164753</v>
      </c>
      <c r="F80" s="105">
        <f t="shared" si="5"/>
        <v>23.534363949449407</v>
      </c>
      <c r="G80" s="105">
        <f t="shared" si="9"/>
        <v>5548.6184355216928</v>
      </c>
      <c r="H80" s="105">
        <f t="shared" si="7"/>
        <v>2558.0477762146825</v>
      </c>
    </row>
    <row r="81" spans="1:8">
      <c r="A81" s="84">
        <f t="shared" si="8"/>
        <v>71</v>
      </c>
      <c r="B81" s="102">
        <f t="shared" si="1"/>
        <v>45137</v>
      </c>
      <c r="C81" s="105">
        <f t="shared" si="2"/>
        <v>5548.6184355216928</v>
      </c>
      <c r="D81" s="105">
        <f t="shared" si="3"/>
        <v>123.16327629561417</v>
      </c>
      <c r="E81" s="105">
        <f t="shared" si="4"/>
        <v>100.04403281427378</v>
      </c>
      <c r="F81" s="105">
        <f t="shared" si="5"/>
        <v>23.119243481340387</v>
      </c>
      <c r="G81" s="105">
        <f t="shared" si="9"/>
        <v>5448.5744027074188</v>
      </c>
      <c r="H81" s="105">
        <f t="shared" si="7"/>
        <v>2581.1670196960226</v>
      </c>
    </row>
    <row r="82" spans="1:8">
      <c r="A82" s="84">
        <f t="shared" si="8"/>
        <v>72</v>
      </c>
      <c r="B82" s="102">
        <f t="shared" si="1"/>
        <v>45168</v>
      </c>
      <c r="C82" s="105">
        <f t="shared" si="2"/>
        <v>5448.5744027074188</v>
      </c>
      <c r="D82" s="105">
        <f t="shared" si="3"/>
        <v>123.16327629561417</v>
      </c>
      <c r="E82" s="105">
        <f t="shared" si="4"/>
        <v>100.46088295099992</v>
      </c>
      <c r="F82" s="105">
        <f t="shared" si="5"/>
        <v>22.702393344614244</v>
      </c>
      <c r="G82" s="105">
        <f t="shared" si="9"/>
        <v>5348.113519756419</v>
      </c>
      <c r="H82" s="105">
        <f t="shared" si="7"/>
        <v>2603.869413040637</v>
      </c>
    </row>
    <row r="83" spans="1:8">
      <c r="A83" s="84">
        <f t="shared" si="8"/>
        <v>73</v>
      </c>
      <c r="B83" s="102">
        <f t="shared" si="1"/>
        <v>45199</v>
      </c>
      <c r="C83" s="105">
        <f t="shared" si="2"/>
        <v>5348.113519756419</v>
      </c>
      <c r="D83" s="105">
        <f t="shared" si="3"/>
        <v>123.16327629561417</v>
      </c>
      <c r="E83" s="105">
        <f t="shared" si="4"/>
        <v>100.87946996329575</v>
      </c>
      <c r="F83" s="105">
        <f t="shared" si="5"/>
        <v>22.283806332318413</v>
      </c>
      <c r="G83" s="105">
        <f t="shared" si="9"/>
        <v>5247.2340497931236</v>
      </c>
      <c r="H83" s="105">
        <f t="shared" si="7"/>
        <v>2626.1532193729554</v>
      </c>
    </row>
    <row r="84" spans="1:8">
      <c r="A84" s="84">
        <f t="shared" si="8"/>
        <v>74</v>
      </c>
      <c r="B84" s="102">
        <f t="shared" si="1"/>
        <v>45229</v>
      </c>
      <c r="C84" s="105">
        <f t="shared" si="2"/>
        <v>5247.2340497931236</v>
      </c>
      <c r="D84" s="105">
        <f t="shared" si="3"/>
        <v>123.16327629561417</v>
      </c>
      <c r="E84" s="105">
        <f t="shared" si="4"/>
        <v>101.29980108814281</v>
      </c>
      <c r="F84" s="105">
        <f t="shared" si="5"/>
        <v>21.86347520747135</v>
      </c>
      <c r="G84" s="105">
        <f t="shared" si="9"/>
        <v>5145.9342487049807</v>
      </c>
      <c r="H84" s="105">
        <f t="shared" si="7"/>
        <v>2648.0166945804267</v>
      </c>
    </row>
    <row r="85" spans="1:8">
      <c r="A85" s="84">
        <f t="shared" si="8"/>
        <v>75</v>
      </c>
      <c r="B85" s="102">
        <f t="shared" si="1"/>
        <v>45260</v>
      </c>
      <c r="C85" s="105">
        <f t="shared" si="2"/>
        <v>5145.9342487049807</v>
      </c>
      <c r="D85" s="105">
        <f t="shared" si="3"/>
        <v>123.16327629561417</v>
      </c>
      <c r="E85" s="105">
        <f t="shared" si="4"/>
        <v>101.72188359267675</v>
      </c>
      <c r="F85" s="105">
        <f t="shared" si="5"/>
        <v>21.441392702937421</v>
      </c>
      <c r="G85" s="105">
        <f t="shared" si="9"/>
        <v>5044.2123651123038</v>
      </c>
      <c r="H85" s="105">
        <f t="shared" si="7"/>
        <v>2669.458087283364</v>
      </c>
    </row>
    <row r="86" spans="1:8">
      <c r="A86" s="84">
        <f t="shared" si="8"/>
        <v>76</v>
      </c>
      <c r="B86" s="102">
        <f t="shared" si="1"/>
        <v>45290</v>
      </c>
      <c r="C86" s="105">
        <f t="shared" si="2"/>
        <v>5044.2123651123038</v>
      </c>
      <c r="D86" s="105">
        <f t="shared" si="3"/>
        <v>123.16327629561417</v>
      </c>
      <c r="E86" s="105">
        <f t="shared" si="4"/>
        <v>102.1457247743129</v>
      </c>
      <c r="F86" s="105">
        <f t="shared" si="5"/>
        <v>21.017551521301264</v>
      </c>
      <c r="G86" s="105">
        <f t="shared" si="9"/>
        <v>4942.066640337991</v>
      </c>
      <c r="H86" s="105">
        <f t="shared" si="7"/>
        <v>2690.4756388046653</v>
      </c>
    </row>
    <row r="87" spans="1:8">
      <c r="A87" s="84">
        <f t="shared" si="8"/>
        <v>77</v>
      </c>
      <c r="B87" s="102">
        <f t="shared" si="1"/>
        <v>45321</v>
      </c>
      <c r="C87" s="105">
        <f t="shared" si="2"/>
        <v>4942.066640337991</v>
      </c>
      <c r="D87" s="105">
        <f t="shared" si="3"/>
        <v>123.16327629561417</v>
      </c>
      <c r="E87" s="105">
        <f t="shared" si="4"/>
        <v>102.57133196087254</v>
      </c>
      <c r="F87" s="105">
        <f t="shared" si="5"/>
        <v>20.59194433474163</v>
      </c>
      <c r="G87" s="105">
        <f t="shared" si="9"/>
        <v>4839.4953083771188</v>
      </c>
      <c r="H87" s="105">
        <f t="shared" si="7"/>
        <v>2711.0675831394069</v>
      </c>
    </row>
    <row r="88" spans="1:8">
      <c r="A88" s="84">
        <f t="shared" si="8"/>
        <v>78</v>
      </c>
      <c r="B88" s="102">
        <f t="shared" si="1"/>
        <v>45352</v>
      </c>
      <c r="C88" s="105">
        <f t="shared" si="2"/>
        <v>4839.4953083771188</v>
      </c>
      <c r="D88" s="105">
        <f t="shared" si="3"/>
        <v>123.16327629561417</v>
      </c>
      <c r="E88" s="105">
        <f t="shared" si="4"/>
        <v>102.99871251070951</v>
      </c>
      <c r="F88" s="105">
        <f t="shared" si="5"/>
        <v>20.164563784904662</v>
      </c>
      <c r="G88" s="105">
        <f t="shared" si="9"/>
        <v>4736.4965958664097</v>
      </c>
      <c r="H88" s="105">
        <f t="shared" si="7"/>
        <v>2731.2321469243116</v>
      </c>
    </row>
    <row r="89" spans="1:8">
      <c r="A89" s="84">
        <f t="shared" si="8"/>
        <v>79</v>
      </c>
      <c r="B89" s="102">
        <f t="shared" si="1"/>
        <v>45381</v>
      </c>
      <c r="C89" s="105">
        <f t="shared" si="2"/>
        <v>4736.4965958664097</v>
      </c>
      <c r="D89" s="105">
        <f t="shared" si="3"/>
        <v>123.16327629561417</v>
      </c>
      <c r="E89" s="105">
        <f t="shared" si="4"/>
        <v>103.42787381283746</v>
      </c>
      <c r="F89" s="105">
        <f t="shared" si="5"/>
        <v>19.735402482776706</v>
      </c>
      <c r="G89" s="105">
        <f t="shared" si="9"/>
        <v>4633.0687220535719</v>
      </c>
      <c r="H89" s="105">
        <f t="shared" si="7"/>
        <v>2750.9675494070884</v>
      </c>
    </row>
    <row r="90" spans="1:8">
      <c r="A90" s="84">
        <f t="shared" si="8"/>
        <v>80</v>
      </c>
      <c r="B90" s="102">
        <f t="shared" si="1"/>
        <v>45412</v>
      </c>
      <c r="C90" s="105">
        <f t="shared" si="2"/>
        <v>4633.0687220535719</v>
      </c>
      <c r="D90" s="105">
        <f t="shared" si="3"/>
        <v>123.16327629561417</v>
      </c>
      <c r="E90" s="105">
        <f t="shared" si="4"/>
        <v>103.85882328705762</v>
      </c>
      <c r="F90" s="105">
        <f t="shared" si="5"/>
        <v>19.30445300855655</v>
      </c>
      <c r="G90" s="105">
        <f t="shared" si="9"/>
        <v>4529.209898766514</v>
      </c>
      <c r="H90" s="105">
        <f t="shared" si="7"/>
        <v>2770.2720024156451</v>
      </c>
    </row>
    <row r="91" spans="1:8">
      <c r="A91" s="84">
        <f t="shared" si="8"/>
        <v>81</v>
      </c>
      <c r="B91" s="102">
        <f t="shared" si="1"/>
        <v>45442</v>
      </c>
      <c r="C91" s="105">
        <f t="shared" si="2"/>
        <v>4529.209898766514</v>
      </c>
      <c r="D91" s="105">
        <f t="shared" si="3"/>
        <v>123.16327629561417</v>
      </c>
      <c r="E91" s="105">
        <f t="shared" si="4"/>
        <v>104.29156838408703</v>
      </c>
      <c r="F91" s="105">
        <f t="shared" si="5"/>
        <v>18.871707911527142</v>
      </c>
      <c r="G91" s="105">
        <f t="shared" si="9"/>
        <v>4424.9183303824266</v>
      </c>
      <c r="H91" s="105">
        <f t="shared" si="7"/>
        <v>2789.1437103271724</v>
      </c>
    </row>
    <row r="92" spans="1:8">
      <c r="A92" s="84">
        <f t="shared" si="8"/>
        <v>82</v>
      </c>
      <c r="B92" s="102">
        <f t="shared" si="1"/>
        <v>45473</v>
      </c>
      <c r="C92" s="105">
        <f t="shared" si="2"/>
        <v>4424.9183303824266</v>
      </c>
      <c r="D92" s="105">
        <f t="shared" si="3"/>
        <v>123.16327629561417</v>
      </c>
      <c r="E92" s="105">
        <f t="shared" si="4"/>
        <v>104.72611658568739</v>
      </c>
      <c r="F92" s="105">
        <f t="shared" si="5"/>
        <v>18.437159709926778</v>
      </c>
      <c r="G92" s="105">
        <f t="shared" si="9"/>
        <v>4320.1922137967395</v>
      </c>
      <c r="H92" s="105">
        <f t="shared" si="7"/>
        <v>2807.580870037099</v>
      </c>
    </row>
    <row r="93" spans="1:8">
      <c r="A93" s="84">
        <f t="shared" si="8"/>
        <v>83</v>
      </c>
      <c r="B93" s="102">
        <f t="shared" si="1"/>
        <v>45503</v>
      </c>
      <c r="C93" s="105">
        <f t="shared" si="2"/>
        <v>4320.1922137967395</v>
      </c>
      <c r="D93" s="105">
        <f t="shared" si="3"/>
        <v>123.16327629561417</v>
      </c>
      <c r="E93" s="105">
        <f t="shared" si="4"/>
        <v>105.16247540479442</v>
      </c>
      <c r="F93" s="105">
        <f t="shared" si="5"/>
        <v>18.000800890819747</v>
      </c>
      <c r="G93" s="105">
        <f t="shared" si="9"/>
        <v>4215.0297383919451</v>
      </c>
      <c r="H93" s="105">
        <f t="shared" si="7"/>
        <v>2825.5816709279188</v>
      </c>
    </row>
    <row r="94" spans="1:8">
      <c r="A94" s="84">
        <f t="shared" si="8"/>
        <v>84</v>
      </c>
      <c r="B94" s="102">
        <f t="shared" si="1"/>
        <v>45534</v>
      </c>
      <c r="C94" s="105">
        <f t="shared" si="2"/>
        <v>4215.0297383919451</v>
      </c>
      <c r="D94" s="105">
        <f t="shared" si="3"/>
        <v>123.16327629561417</v>
      </c>
      <c r="E94" s="105">
        <f t="shared" si="4"/>
        <v>105.60065238564773</v>
      </c>
      <c r="F94" s="105">
        <f t="shared" si="5"/>
        <v>17.562623909966437</v>
      </c>
      <c r="G94" s="105">
        <f t="shared" si="9"/>
        <v>4109.4290860062974</v>
      </c>
      <c r="H94" s="105">
        <f t="shared" si="7"/>
        <v>2843.1442948378854</v>
      </c>
    </row>
    <row r="95" spans="1:8">
      <c r="A95" s="84">
        <f t="shared" si="8"/>
        <v>85</v>
      </c>
      <c r="B95" s="102">
        <f t="shared" si="1"/>
        <v>45565</v>
      </c>
      <c r="C95" s="105">
        <f t="shared" si="2"/>
        <v>4109.4290860062974</v>
      </c>
      <c r="D95" s="105">
        <f t="shared" si="3"/>
        <v>123.16327629561417</v>
      </c>
      <c r="E95" s="105">
        <f t="shared" si="4"/>
        <v>106.04065510392127</v>
      </c>
      <c r="F95" s="105">
        <f t="shared" si="5"/>
        <v>17.122621191692907</v>
      </c>
      <c r="G95" s="105">
        <f t="shared" si="9"/>
        <v>4003.3884309023761</v>
      </c>
      <c r="H95" s="105">
        <f t="shared" si="7"/>
        <v>2860.2669160295782</v>
      </c>
    </row>
    <row r="96" spans="1:8">
      <c r="A96" s="84">
        <f t="shared" si="8"/>
        <v>86</v>
      </c>
      <c r="B96" s="102">
        <f t="shared" si="1"/>
        <v>45595</v>
      </c>
      <c r="C96" s="105">
        <f t="shared" si="2"/>
        <v>4003.3884309023761</v>
      </c>
      <c r="D96" s="105">
        <f t="shared" si="3"/>
        <v>123.16327629561417</v>
      </c>
      <c r="E96" s="105">
        <f t="shared" si="4"/>
        <v>106.48249116685426</v>
      </c>
      <c r="F96" s="105">
        <f t="shared" si="5"/>
        <v>16.680785128759901</v>
      </c>
      <c r="G96" s="105">
        <f t="shared" si="9"/>
        <v>3896.9059397355218</v>
      </c>
      <c r="H96" s="105">
        <f t="shared" si="7"/>
        <v>2876.9477011583381</v>
      </c>
    </row>
    <row r="97" spans="1:8">
      <c r="A97" s="84">
        <f t="shared" si="8"/>
        <v>87</v>
      </c>
      <c r="B97" s="102">
        <f t="shared" si="1"/>
        <v>45626</v>
      </c>
      <c r="C97" s="105">
        <f t="shared" si="2"/>
        <v>3896.9059397355218</v>
      </c>
      <c r="D97" s="105">
        <f t="shared" si="3"/>
        <v>123.16327629561417</v>
      </c>
      <c r="E97" s="105">
        <f t="shared" si="4"/>
        <v>106.92616821338282</v>
      </c>
      <c r="F97" s="105">
        <f t="shared" si="5"/>
        <v>16.237108082231341</v>
      </c>
      <c r="G97" s="105">
        <f t="shared" si="9"/>
        <v>3789.9797715221389</v>
      </c>
      <c r="H97" s="105">
        <f t="shared" si="7"/>
        <v>2893.1848092405694</v>
      </c>
    </row>
    <row r="98" spans="1:8">
      <c r="A98" s="84">
        <f t="shared" si="8"/>
        <v>88</v>
      </c>
      <c r="B98" s="102">
        <f t="shared" si="1"/>
        <v>45656</v>
      </c>
      <c r="C98" s="105">
        <f t="shared" si="2"/>
        <v>3789.9797715221389</v>
      </c>
      <c r="D98" s="105">
        <f t="shared" si="3"/>
        <v>123.16327629561417</v>
      </c>
      <c r="E98" s="105">
        <f t="shared" si="4"/>
        <v>107.37169391427193</v>
      </c>
      <c r="F98" s="105">
        <f t="shared" si="5"/>
        <v>15.791582381342245</v>
      </c>
      <c r="G98" s="105">
        <f t="shared" si="9"/>
        <v>3682.608077607867</v>
      </c>
      <c r="H98" s="105">
        <f t="shared" si="7"/>
        <v>2908.9763916219117</v>
      </c>
    </row>
    <row r="99" spans="1:8">
      <c r="A99" s="84">
        <f t="shared" si="8"/>
        <v>89</v>
      </c>
      <c r="B99" s="102">
        <f t="shared" si="1"/>
        <v>45687</v>
      </c>
      <c r="C99" s="105">
        <f t="shared" si="2"/>
        <v>3682.608077607867</v>
      </c>
      <c r="D99" s="105">
        <f t="shared" si="3"/>
        <v>123.16327629561417</v>
      </c>
      <c r="E99" s="105">
        <f t="shared" si="4"/>
        <v>107.81907597224806</v>
      </c>
      <c r="F99" s="105">
        <f t="shared" si="5"/>
        <v>15.344200323366112</v>
      </c>
      <c r="G99" s="105">
        <f t="shared" si="9"/>
        <v>3574.7890016356191</v>
      </c>
      <c r="H99" s="105">
        <f t="shared" si="7"/>
        <v>2924.320591945278</v>
      </c>
    </row>
    <row r="100" spans="1:8">
      <c r="A100" s="84">
        <f t="shared" si="8"/>
        <v>90</v>
      </c>
      <c r="B100" s="102">
        <f t="shared" si="1"/>
        <v>45718</v>
      </c>
      <c r="C100" s="105">
        <f t="shared" si="2"/>
        <v>3574.7890016356191</v>
      </c>
      <c r="D100" s="105">
        <f t="shared" si="3"/>
        <v>123.16327629561417</v>
      </c>
      <c r="E100" s="105">
        <f t="shared" si="4"/>
        <v>108.26832212213242</v>
      </c>
      <c r="F100" s="105">
        <f t="shared" si="5"/>
        <v>14.894954173481747</v>
      </c>
      <c r="G100" s="105">
        <f t="shared" si="9"/>
        <v>3466.5206795134868</v>
      </c>
      <c r="H100" s="105">
        <f t="shared" si="7"/>
        <v>2939.2155461187599</v>
      </c>
    </row>
    <row r="101" spans="1:8">
      <c r="A101" s="84">
        <f t="shared" si="8"/>
        <v>91</v>
      </c>
      <c r="B101" s="102">
        <f t="shared" si="1"/>
        <v>45746</v>
      </c>
      <c r="C101" s="105">
        <f t="shared" si="2"/>
        <v>3466.5206795134868</v>
      </c>
      <c r="D101" s="105">
        <f t="shared" si="3"/>
        <v>123.16327629561417</v>
      </c>
      <c r="E101" s="105">
        <f t="shared" si="4"/>
        <v>108.71944013097465</v>
      </c>
      <c r="F101" s="105">
        <f t="shared" si="5"/>
        <v>14.443836164639528</v>
      </c>
      <c r="G101" s="105">
        <f t="shared" si="9"/>
        <v>3357.801239382512</v>
      </c>
      <c r="H101" s="105">
        <f t="shared" si="7"/>
        <v>2953.6593822833993</v>
      </c>
    </row>
    <row r="102" spans="1:8">
      <c r="A102" s="84">
        <f t="shared" si="8"/>
        <v>92</v>
      </c>
      <c r="B102" s="102">
        <f t="shared" si="1"/>
        <v>45777</v>
      </c>
      <c r="C102" s="105">
        <f t="shared" si="2"/>
        <v>3357.801239382512</v>
      </c>
      <c r="D102" s="105">
        <f t="shared" si="3"/>
        <v>123.16327629561417</v>
      </c>
      <c r="E102" s="105">
        <f t="shared" si="4"/>
        <v>109.17243779818703</v>
      </c>
      <c r="F102" s="105">
        <f t="shared" si="5"/>
        <v>13.990838497427132</v>
      </c>
      <c r="G102" s="105">
        <f t="shared" si="9"/>
        <v>3248.6288015843252</v>
      </c>
      <c r="H102" s="105">
        <f t="shared" si="7"/>
        <v>2967.6502207808262</v>
      </c>
    </row>
    <row r="103" spans="1:8">
      <c r="A103" s="84">
        <f t="shared" si="8"/>
        <v>93</v>
      </c>
      <c r="B103" s="102">
        <f t="shared" si="1"/>
        <v>45807</v>
      </c>
      <c r="C103" s="105">
        <f t="shared" si="2"/>
        <v>3248.6288015843252</v>
      </c>
      <c r="D103" s="105">
        <f t="shared" si="3"/>
        <v>123.16327629561417</v>
      </c>
      <c r="E103" s="105">
        <f t="shared" si="4"/>
        <v>109.62732295567947</v>
      </c>
      <c r="F103" s="105">
        <f t="shared" si="5"/>
        <v>13.535953339934688</v>
      </c>
      <c r="G103" s="105">
        <f t="shared" si="9"/>
        <v>3139.0014786286456</v>
      </c>
      <c r="H103" s="105">
        <f t="shared" si="7"/>
        <v>2981.1861741207608</v>
      </c>
    </row>
    <row r="104" spans="1:8">
      <c r="A104" s="84">
        <f t="shared" si="8"/>
        <v>94</v>
      </c>
      <c r="B104" s="102">
        <f t="shared" si="1"/>
        <v>45838</v>
      </c>
      <c r="C104" s="105">
        <f t="shared" si="2"/>
        <v>3139.0014786286456</v>
      </c>
      <c r="D104" s="105">
        <f t="shared" si="3"/>
        <v>123.16327629561417</v>
      </c>
      <c r="E104" s="105">
        <f t="shared" si="4"/>
        <v>110.08410346799481</v>
      </c>
      <c r="F104" s="105">
        <f t="shared" si="5"/>
        <v>13.079172827619356</v>
      </c>
      <c r="G104" s="105">
        <f t="shared" si="9"/>
        <v>3028.9173751606509</v>
      </c>
      <c r="H104" s="105">
        <f t="shared" si="7"/>
        <v>2994.2653469483803</v>
      </c>
    </row>
    <row r="105" spans="1:8">
      <c r="A105" s="84">
        <f t="shared" si="8"/>
        <v>95</v>
      </c>
      <c r="B105" s="102">
        <f t="shared" si="1"/>
        <v>45868</v>
      </c>
      <c r="C105" s="105">
        <f t="shared" si="2"/>
        <v>3028.9173751606509</v>
      </c>
      <c r="D105" s="105">
        <f t="shared" si="3"/>
        <v>123.16327629561417</v>
      </c>
      <c r="E105" s="105">
        <f t="shared" si="4"/>
        <v>110.54278723244479</v>
      </c>
      <c r="F105" s="105">
        <f t="shared" si="5"/>
        <v>12.620489063169378</v>
      </c>
      <c r="G105" s="105">
        <f t="shared" si="9"/>
        <v>2918.374587928206</v>
      </c>
      <c r="H105" s="105">
        <f t="shared" si="7"/>
        <v>3006.8858360115496</v>
      </c>
    </row>
    <row r="106" spans="1:8">
      <c r="A106" s="84">
        <f t="shared" si="8"/>
        <v>96</v>
      </c>
      <c r="B106" s="102">
        <f t="shared" si="1"/>
        <v>45899</v>
      </c>
      <c r="C106" s="105">
        <f t="shared" si="2"/>
        <v>2918.374587928206</v>
      </c>
      <c r="D106" s="105">
        <f t="shared" si="3"/>
        <v>123.16327629561417</v>
      </c>
      <c r="E106" s="105">
        <f t="shared" si="4"/>
        <v>111.00338217924664</v>
      </c>
      <c r="F106" s="105">
        <f t="shared" si="5"/>
        <v>12.159894116367525</v>
      </c>
      <c r="G106" s="105">
        <f t="shared" si="9"/>
        <v>2807.3712057489593</v>
      </c>
      <c r="H106" s="105">
        <f t="shared" si="7"/>
        <v>3019.0457301279171</v>
      </c>
    </row>
    <row r="107" spans="1:8">
      <c r="A107" s="84">
        <f t="shared" si="8"/>
        <v>97</v>
      </c>
      <c r="B107" s="102">
        <f t="shared" si="1"/>
        <v>45930</v>
      </c>
      <c r="C107" s="105">
        <f t="shared" si="2"/>
        <v>2807.3712057489593</v>
      </c>
      <c r="D107" s="105">
        <f t="shared" si="3"/>
        <v>123.16327629561417</v>
      </c>
      <c r="E107" s="105">
        <f t="shared" si="4"/>
        <v>111.46589627166017</v>
      </c>
      <c r="F107" s="105">
        <f t="shared" si="5"/>
        <v>11.697380023953997</v>
      </c>
      <c r="G107" s="105">
        <f t="shared" si="9"/>
        <v>2695.9053094772989</v>
      </c>
      <c r="H107" s="105">
        <f t="shared" si="7"/>
        <v>3030.743110151871</v>
      </c>
    </row>
    <row r="108" spans="1:8">
      <c r="A108" s="84">
        <f t="shared" si="8"/>
        <v>98</v>
      </c>
      <c r="B108" s="102">
        <f t="shared" si="1"/>
        <v>45960</v>
      </c>
      <c r="C108" s="105">
        <f t="shared" si="2"/>
        <v>2695.9053094772989</v>
      </c>
      <c r="D108" s="105">
        <f t="shared" si="3"/>
        <v>123.16327629561417</v>
      </c>
      <c r="E108" s="105">
        <f t="shared" si="4"/>
        <v>111.93033750612543</v>
      </c>
      <c r="F108" s="105">
        <f t="shared" si="5"/>
        <v>11.232938789488745</v>
      </c>
      <c r="G108" s="105">
        <f t="shared" si="9"/>
        <v>2583.9749719711735</v>
      </c>
      <c r="H108" s="105">
        <f t="shared" si="7"/>
        <v>3041.9760489413597</v>
      </c>
    </row>
    <row r="109" spans="1:8">
      <c r="A109" s="84">
        <f t="shared" si="8"/>
        <v>99</v>
      </c>
      <c r="B109" s="102">
        <f t="shared" si="1"/>
        <v>45991</v>
      </c>
      <c r="C109" s="105">
        <f t="shared" si="2"/>
        <v>2583.9749719711735</v>
      </c>
      <c r="D109" s="105">
        <f t="shared" si="3"/>
        <v>123.16327629561417</v>
      </c>
      <c r="E109" s="105">
        <f t="shared" si="4"/>
        <v>112.39671391240094</v>
      </c>
      <c r="F109" s="105">
        <f t="shared" si="5"/>
        <v>10.766562383213223</v>
      </c>
      <c r="G109" s="105">
        <f t="shared" si="9"/>
        <v>2471.5782580587725</v>
      </c>
      <c r="H109" s="105">
        <f t="shared" si="7"/>
        <v>3052.7426113245729</v>
      </c>
    </row>
    <row r="110" spans="1:8">
      <c r="A110" s="84">
        <f t="shared" si="8"/>
        <v>100</v>
      </c>
      <c r="B110" s="102">
        <f t="shared" si="1"/>
        <v>46021</v>
      </c>
      <c r="C110" s="105">
        <f t="shared" si="2"/>
        <v>2471.5782580587725</v>
      </c>
      <c r="D110" s="105">
        <f t="shared" si="3"/>
        <v>123.16327629561417</v>
      </c>
      <c r="E110" s="105">
        <f t="shared" si="4"/>
        <v>112.86503355370262</v>
      </c>
      <c r="F110" s="105">
        <f t="shared" si="5"/>
        <v>10.298242741911551</v>
      </c>
      <c r="G110" s="105">
        <f t="shared" si="9"/>
        <v>2358.7132245050698</v>
      </c>
      <c r="H110" s="105">
        <f t="shared" si="7"/>
        <v>3063.0408540664844</v>
      </c>
    </row>
    <row r="111" spans="1:8">
      <c r="A111" s="84">
        <f t="shared" si="8"/>
        <v>101</v>
      </c>
      <c r="B111" s="102">
        <f t="shared" si="1"/>
        <v>46052</v>
      </c>
      <c r="C111" s="105">
        <f t="shared" si="2"/>
        <v>2358.7132245050698</v>
      </c>
      <c r="D111" s="105">
        <f t="shared" si="3"/>
        <v>123.16327629561417</v>
      </c>
      <c r="E111" s="105">
        <f t="shared" si="4"/>
        <v>113.33530452684305</v>
      </c>
      <c r="F111" s="105">
        <f t="shared" si="5"/>
        <v>9.8279717687711248</v>
      </c>
      <c r="G111" s="105">
        <f t="shared" si="9"/>
        <v>2245.3779199782266</v>
      </c>
      <c r="H111" s="105">
        <f t="shared" si="7"/>
        <v>3072.8688258352554</v>
      </c>
    </row>
    <row r="112" spans="1:8">
      <c r="A112" s="84">
        <f t="shared" si="8"/>
        <v>102</v>
      </c>
      <c r="B112" s="102">
        <f t="shared" si="1"/>
        <v>46083</v>
      </c>
      <c r="C112" s="105">
        <f t="shared" si="2"/>
        <v>2245.3779199782266</v>
      </c>
      <c r="D112" s="105">
        <f t="shared" si="3"/>
        <v>123.16327629561417</v>
      </c>
      <c r="E112" s="105">
        <f t="shared" si="4"/>
        <v>113.80753496237156</v>
      </c>
      <c r="F112" s="105">
        <f t="shared" si="5"/>
        <v>9.3557413332426105</v>
      </c>
      <c r="G112" s="105">
        <f t="shared" si="9"/>
        <v>2131.5703850158552</v>
      </c>
      <c r="H112" s="105">
        <f t="shared" si="7"/>
        <v>3082.2245671684982</v>
      </c>
    </row>
    <row r="113" spans="1:8">
      <c r="A113" s="84">
        <f t="shared" si="8"/>
        <v>103</v>
      </c>
      <c r="B113" s="102">
        <f t="shared" si="1"/>
        <v>46111</v>
      </c>
      <c r="C113" s="105">
        <f t="shared" si="2"/>
        <v>2131.5703850158552</v>
      </c>
      <c r="D113" s="105">
        <f t="shared" si="3"/>
        <v>123.16327629561417</v>
      </c>
      <c r="E113" s="105">
        <f t="shared" si="4"/>
        <v>114.28173302471477</v>
      </c>
      <c r="F113" s="105">
        <f t="shared" si="5"/>
        <v>8.881543270899396</v>
      </c>
      <c r="G113" s="105">
        <f t="shared" si="9"/>
        <v>2017.2886519911403</v>
      </c>
      <c r="H113" s="105">
        <f t="shared" si="7"/>
        <v>3091.1061104393975</v>
      </c>
    </row>
    <row r="114" spans="1:8">
      <c r="A114" s="84">
        <f t="shared" si="8"/>
        <v>104</v>
      </c>
      <c r="B114" s="102">
        <f t="shared" si="1"/>
        <v>46142</v>
      </c>
      <c r="C114" s="105">
        <f t="shared" si="2"/>
        <v>2017.2886519911403</v>
      </c>
      <c r="D114" s="105">
        <f t="shared" si="3"/>
        <v>123.16327629561417</v>
      </c>
      <c r="E114" s="105">
        <f t="shared" si="4"/>
        <v>114.75790691231775</v>
      </c>
      <c r="F114" s="105">
        <f t="shared" si="5"/>
        <v>8.4053693832964171</v>
      </c>
      <c r="G114" s="105">
        <f t="shared" si="9"/>
        <v>1902.5307450788225</v>
      </c>
      <c r="H114" s="105">
        <f t="shared" si="7"/>
        <v>3099.5114798226941</v>
      </c>
    </row>
    <row r="115" spans="1:8">
      <c r="A115" s="84">
        <f t="shared" si="8"/>
        <v>105</v>
      </c>
      <c r="B115" s="102">
        <f t="shared" si="1"/>
        <v>46172</v>
      </c>
      <c r="C115" s="105">
        <f t="shared" si="2"/>
        <v>1902.5307450788225</v>
      </c>
      <c r="D115" s="105">
        <f t="shared" si="3"/>
        <v>123.16327629561417</v>
      </c>
      <c r="E115" s="105">
        <f t="shared" si="4"/>
        <v>115.23606485778573</v>
      </c>
      <c r="F115" s="105">
        <f t="shared" si="5"/>
        <v>7.9272114378284266</v>
      </c>
      <c r="G115" s="105">
        <f t="shared" si="9"/>
        <v>1787.2946802210367</v>
      </c>
      <c r="H115" s="105">
        <f t="shared" si="7"/>
        <v>3107.4386912605228</v>
      </c>
    </row>
    <row r="116" spans="1:8">
      <c r="A116" s="84">
        <f t="shared" si="8"/>
        <v>106</v>
      </c>
      <c r="B116" s="102">
        <f t="shared" si="1"/>
        <v>46203</v>
      </c>
      <c r="C116" s="105">
        <f t="shared" si="2"/>
        <v>1787.2946802210367</v>
      </c>
      <c r="D116" s="105">
        <f t="shared" si="3"/>
        <v>123.16327629561417</v>
      </c>
      <c r="E116" s="105">
        <f t="shared" si="4"/>
        <v>115.71621512802652</v>
      </c>
      <c r="F116" s="105">
        <f t="shared" si="5"/>
        <v>7.4470611675876528</v>
      </c>
      <c r="G116" s="105">
        <f t="shared" si="9"/>
        <v>1671.5784650930102</v>
      </c>
      <c r="H116" s="105">
        <f t="shared" si="7"/>
        <v>3114.8857524281102</v>
      </c>
    </row>
    <row r="117" spans="1:8">
      <c r="A117" s="84">
        <f t="shared" si="8"/>
        <v>107</v>
      </c>
      <c r="B117" s="102">
        <f t="shared" si="1"/>
        <v>46233</v>
      </c>
      <c r="C117" s="105">
        <f t="shared" si="2"/>
        <v>1671.5784650930102</v>
      </c>
      <c r="D117" s="105">
        <f t="shared" si="3"/>
        <v>123.16327629561417</v>
      </c>
      <c r="E117" s="105">
        <f t="shared" si="4"/>
        <v>116.19836602439329</v>
      </c>
      <c r="F117" s="105">
        <f t="shared" si="5"/>
        <v>6.9649102712208757</v>
      </c>
      <c r="G117" s="105">
        <f t="shared" si="9"/>
        <v>1555.3800990686168</v>
      </c>
      <c r="H117" s="105">
        <f t="shared" si="7"/>
        <v>3121.8506626993312</v>
      </c>
    </row>
    <row r="118" spans="1:8">
      <c r="A118" s="84">
        <f t="shared" si="8"/>
        <v>108</v>
      </c>
      <c r="B118" s="102">
        <f t="shared" si="1"/>
        <v>46264</v>
      </c>
      <c r="C118" s="105">
        <f t="shared" si="2"/>
        <v>1555.3800990686168</v>
      </c>
      <c r="D118" s="105">
        <f t="shared" si="3"/>
        <v>123.16327629561417</v>
      </c>
      <c r="E118" s="105">
        <f t="shared" si="4"/>
        <v>116.68252588282826</v>
      </c>
      <c r="F118" s="105">
        <f t="shared" si="5"/>
        <v>6.4807504127859028</v>
      </c>
      <c r="G118" s="105">
        <f t="shared" si="9"/>
        <v>1438.6975731857885</v>
      </c>
      <c r="H118" s="105">
        <f t="shared" si="7"/>
        <v>3128.3314131121169</v>
      </c>
    </row>
    <row r="119" spans="1:8">
      <c r="A119" s="84">
        <f t="shared" si="8"/>
        <v>109</v>
      </c>
      <c r="B119" s="102">
        <f t="shared" si="1"/>
        <v>46295</v>
      </c>
      <c r="C119" s="105">
        <f t="shared" si="2"/>
        <v>1438.6975731857885</v>
      </c>
      <c r="D119" s="105">
        <f t="shared" si="3"/>
        <v>123.16327629561417</v>
      </c>
      <c r="E119" s="105">
        <f t="shared" si="4"/>
        <v>117.16870307400671</v>
      </c>
      <c r="F119" s="105">
        <f t="shared" si="5"/>
        <v>5.9945732216074523</v>
      </c>
      <c r="G119" s="105">
        <f t="shared" si="9"/>
        <v>1321.5288701117818</v>
      </c>
      <c r="H119" s="105">
        <f t="shared" si="7"/>
        <v>3134.3259863337244</v>
      </c>
    </row>
    <row r="120" spans="1:8">
      <c r="A120" s="84">
        <f t="shared" si="8"/>
        <v>110</v>
      </c>
      <c r="B120" s="102">
        <f t="shared" si="1"/>
        <v>46325</v>
      </c>
      <c r="C120" s="105">
        <f t="shared" si="2"/>
        <v>1321.5288701117818</v>
      </c>
      <c r="D120" s="105">
        <f t="shared" si="3"/>
        <v>123.16327629561417</v>
      </c>
      <c r="E120" s="105">
        <f t="shared" si="4"/>
        <v>117.65690600348174</v>
      </c>
      <c r="F120" s="105">
        <f t="shared" si="5"/>
        <v>5.5063702921324236</v>
      </c>
      <c r="G120" s="105">
        <f t="shared" si="9"/>
        <v>1203.8719641083001</v>
      </c>
      <c r="H120" s="105">
        <f t="shared" si="7"/>
        <v>3139.8323566258568</v>
      </c>
    </row>
    <row r="121" spans="1:8">
      <c r="A121" s="84">
        <f t="shared" si="8"/>
        <v>111</v>
      </c>
      <c r="B121" s="102">
        <f t="shared" si="1"/>
        <v>46356</v>
      </c>
      <c r="C121" s="105">
        <f t="shared" si="2"/>
        <v>1203.8719641083001</v>
      </c>
      <c r="D121" s="105">
        <f t="shared" si="3"/>
        <v>123.16327629561417</v>
      </c>
      <c r="E121" s="105">
        <f t="shared" si="4"/>
        <v>118.14714311182958</v>
      </c>
      <c r="F121" s="105">
        <f t="shared" si="5"/>
        <v>5.0161331837845839</v>
      </c>
      <c r="G121" s="105">
        <f t="shared" si="9"/>
        <v>1085.7248209964705</v>
      </c>
      <c r="H121" s="105">
        <f t="shared" si="7"/>
        <v>3144.8484898096413</v>
      </c>
    </row>
    <row r="122" spans="1:8">
      <c r="A122" s="84">
        <f t="shared" si="8"/>
        <v>112</v>
      </c>
      <c r="B122" s="102">
        <f t="shared" si="1"/>
        <v>46386</v>
      </c>
      <c r="C122" s="105">
        <f t="shared" si="2"/>
        <v>1085.7248209964705</v>
      </c>
      <c r="D122" s="105">
        <f t="shared" si="3"/>
        <v>123.16327629561417</v>
      </c>
      <c r="E122" s="105">
        <f t="shared" si="4"/>
        <v>118.63942287479554</v>
      </c>
      <c r="F122" s="105">
        <f t="shared" si="5"/>
        <v>4.523853420818627</v>
      </c>
      <c r="G122" s="105">
        <f t="shared" si="9"/>
        <v>967.08539812167498</v>
      </c>
      <c r="H122" s="105">
        <f t="shared" si="7"/>
        <v>3149.37234323046</v>
      </c>
    </row>
    <row r="123" spans="1:8">
      <c r="A123" s="84">
        <f t="shared" si="8"/>
        <v>113</v>
      </c>
      <c r="B123" s="102">
        <f t="shared" si="1"/>
        <v>46417</v>
      </c>
      <c r="C123" s="105">
        <f t="shared" si="2"/>
        <v>967.08539812167498</v>
      </c>
      <c r="D123" s="105">
        <f t="shared" si="3"/>
        <v>123.16327629561417</v>
      </c>
      <c r="E123" s="105">
        <f t="shared" si="4"/>
        <v>119.13375380344053</v>
      </c>
      <c r="F123" s="105">
        <f t="shared" si="5"/>
        <v>4.0295224921736459</v>
      </c>
      <c r="G123" s="105">
        <f t="shared" si="9"/>
        <v>847.95164431823446</v>
      </c>
      <c r="H123" s="105">
        <f t="shared" si="7"/>
        <v>3153.4018657226338</v>
      </c>
    </row>
    <row r="124" spans="1:8">
      <c r="A124" s="84">
        <f t="shared" si="8"/>
        <v>114</v>
      </c>
      <c r="B124" s="102">
        <f t="shared" si="1"/>
        <v>46448</v>
      </c>
      <c r="C124" s="105">
        <f t="shared" si="2"/>
        <v>847.95164431823446</v>
      </c>
      <c r="D124" s="105">
        <f t="shared" si="3"/>
        <v>123.16327629561417</v>
      </c>
      <c r="E124" s="105">
        <f t="shared" si="4"/>
        <v>119.63014444428819</v>
      </c>
      <c r="F124" s="105">
        <f t="shared" si="5"/>
        <v>3.5331318513259768</v>
      </c>
      <c r="G124" s="105">
        <f t="shared" si="9"/>
        <v>728.32149987394632</v>
      </c>
      <c r="H124" s="105">
        <f t="shared" si="7"/>
        <v>3156.9349975739597</v>
      </c>
    </row>
    <row r="125" spans="1:8">
      <c r="A125" s="84">
        <f t="shared" si="8"/>
        <v>115</v>
      </c>
      <c r="B125" s="102">
        <f t="shared" si="1"/>
        <v>46476</v>
      </c>
      <c r="C125" s="105">
        <f t="shared" si="2"/>
        <v>728.32149987394632</v>
      </c>
      <c r="D125" s="105">
        <f t="shared" si="3"/>
        <v>123.16327629561417</v>
      </c>
      <c r="E125" s="105">
        <f t="shared" si="4"/>
        <v>120.12860337947272</v>
      </c>
      <c r="F125" s="105">
        <f t="shared" si="5"/>
        <v>3.0346729161414432</v>
      </c>
      <c r="G125" s="105">
        <f t="shared" si="9"/>
        <v>608.19289649447364</v>
      </c>
      <c r="H125" s="105">
        <f t="shared" si="7"/>
        <v>3159.9696704901012</v>
      </c>
    </row>
    <row r="126" spans="1:8">
      <c r="A126" s="84">
        <f t="shared" si="8"/>
        <v>116</v>
      </c>
      <c r="B126" s="102">
        <f t="shared" si="1"/>
        <v>46507</v>
      </c>
      <c r="C126" s="105">
        <f t="shared" si="2"/>
        <v>608.19289649447364</v>
      </c>
      <c r="D126" s="105">
        <f t="shared" si="3"/>
        <v>123.16327629561417</v>
      </c>
      <c r="E126" s="105">
        <f t="shared" si="4"/>
        <v>120.62913922688719</v>
      </c>
      <c r="F126" s="105">
        <f t="shared" si="5"/>
        <v>2.5341370687269733</v>
      </c>
      <c r="G126" s="105">
        <f t="shared" si="9"/>
        <v>487.56375726758642</v>
      </c>
      <c r="H126" s="105">
        <f t="shared" si="7"/>
        <v>3162.5038075588282</v>
      </c>
    </row>
    <row r="127" spans="1:8">
      <c r="A127" s="84">
        <f t="shared" si="8"/>
        <v>117</v>
      </c>
      <c r="B127" s="102">
        <f t="shared" si="1"/>
        <v>46537</v>
      </c>
      <c r="C127" s="105">
        <f t="shared" si="2"/>
        <v>487.56375726758642</v>
      </c>
      <c r="D127" s="105">
        <f t="shared" si="3"/>
        <v>123.16327629561417</v>
      </c>
      <c r="E127" s="105">
        <f t="shared" si="4"/>
        <v>121.13176064033256</v>
      </c>
      <c r="F127" s="105">
        <f t="shared" si="5"/>
        <v>2.03151565528161</v>
      </c>
      <c r="G127" s="105">
        <f t="shared" si="9"/>
        <v>366.43199662725385</v>
      </c>
      <c r="H127" s="105">
        <f t="shared" si="7"/>
        <v>3164.5353232141097</v>
      </c>
    </row>
    <row r="128" spans="1:8">
      <c r="A128" s="84">
        <f t="shared" si="8"/>
        <v>118</v>
      </c>
      <c r="B128" s="102">
        <f t="shared" si="1"/>
        <v>46568</v>
      </c>
      <c r="C128" s="105">
        <f t="shared" si="2"/>
        <v>366.43199662725385</v>
      </c>
      <c r="D128" s="105">
        <f t="shared" si="3"/>
        <v>123.16327629561417</v>
      </c>
      <c r="E128" s="105">
        <f t="shared" si="4"/>
        <v>121.63647630966727</v>
      </c>
      <c r="F128" s="105">
        <f t="shared" si="5"/>
        <v>1.526799985946891</v>
      </c>
      <c r="G128" s="105">
        <f t="shared" si="9"/>
        <v>244.79552031758658</v>
      </c>
      <c r="H128" s="105">
        <f t="shared" si="7"/>
        <v>3166.0621232000567</v>
      </c>
    </row>
    <row r="129" spans="1:8">
      <c r="A129" s="84">
        <f t="shared" si="8"/>
        <v>119</v>
      </c>
      <c r="B129" s="102">
        <f t="shared" si="1"/>
        <v>46598</v>
      </c>
      <c r="C129" s="105">
        <f t="shared" si="2"/>
        <v>244.79552031758658</v>
      </c>
      <c r="D129" s="105">
        <f t="shared" si="3"/>
        <v>123.16327629561417</v>
      </c>
      <c r="E129" s="105">
        <f t="shared" si="4"/>
        <v>122.14329496095756</v>
      </c>
      <c r="F129" s="105">
        <f t="shared" si="5"/>
        <v>1.0199813346566107</v>
      </c>
      <c r="G129" s="105">
        <f t="shared" si="9"/>
        <v>122.65222535662902</v>
      </c>
      <c r="H129" s="105">
        <f t="shared" si="7"/>
        <v>3167.0821045347134</v>
      </c>
    </row>
    <row r="130" spans="1:8">
      <c r="A130" s="84">
        <f t="shared" si="8"/>
        <v>120</v>
      </c>
      <c r="B130" s="102">
        <f t="shared" si="1"/>
        <v>46629</v>
      </c>
      <c r="C130" s="105">
        <f t="shared" si="2"/>
        <v>122.65222535662902</v>
      </c>
      <c r="D130" s="105">
        <f t="shared" si="3"/>
        <v>123.16327629561417</v>
      </c>
      <c r="E130" s="105">
        <f t="shared" si="4"/>
        <v>122.65222535662821</v>
      </c>
      <c r="F130" s="105">
        <f t="shared" si="5"/>
        <v>0.51105093898595422</v>
      </c>
      <c r="G130" s="105">
        <f t="shared" si="9"/>
        <v>8.1001871876651421E-13</v>
      </c>
      <c r="H130" s="105">
        <f t="shared" si="7"/>
        <v>3167.5931554736994</v>
      </c>
    </row>
  </sheetData>
  <mergeCells count="3">
    <mergeCell ref="A1:H1"/>
    <mergeCell ref="B2:C2"/>
    <mergeCell ref="G2:H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Fed Loan Summary</vt:lpstr>
      <vt:lpstr>PSLF Table</vt:lpstr>
      <vt:lpstr>PSLF Graph</vt:lpstr>
      <vt:lpstr>Private Loan</vt:lpstr>
      <vt:lpstr>Refinance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Snider</dc:creator>
  <cp:lastModifiedBy>Scott Snider</cp:lastModifiedBy>
  <cp:lastPrinted>2017-08-24T20:03:32Z</cp:lastPrinted>
  <dcterms:created xsi:type="dcterms:W3CDTF">2017-08-15T20:03:01Z</dcterms:created>
  <dcterms:modified xsi:type="dcterms:W3CDTF">2017-09-20T14:41:33Z</dcterms:modified>
</cp:coreProperties>
</file>