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240" yWindow="240" windowWidth="25360" windowHeight="15220" tabRatio="500"/>
  </bookViews>
  <sheets>
    <sheet name="Shee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13" i="1"/>
  <c r="E18" i="1"/>
  <c r="E19" i="1"/>
  <c r="E20" i="1"/>
  <c r="E21" i="1"/>
  <c r="E22" i="1"/>
  <c r="E27" i="1"/>
  <c r="E32" i="1"/>
  <c r="E34" i="1"/>
  <c r="C11" i="1"/>
  <c r="C13" i="1"/>
  <c r="C18" i="1"/>
  <c r="C19" i="1"/>
  <c r="C20" i="1"/>
  <c r="C21" i="1"/>
  <c r="C22" i="1"/>
  <c r="C27" i="1"/>
  <c r="C32" i="1"/>
  <c r="E38" i="1"/>
  <c r="D11" i="1"/>
  <c r="D13" i="1"/>
  <c r="D18" i="1"/>
  <c r="D19" i="1"/>
  <c r="D20" i="1"/>
  <c r="D21" i="1"/>
  <c r="D22" i="1"/>
  <c r="D27" i="1"/>
  <c r="D32" i="1"/>
  <c r="D34" i="1"/>
  <c r="D38" i="1"/>
  <c r="C34" i="1"/>
  <c r="C38" i="1"/>
  <c r="E31" i="1"/>
  <c r="E33" i="1"/>
  <c r="C31" i="1"/>
  <c r="C33" i="1"/>
  <c r="E37" i="1"/>
  <c r="D31" i="1"/>
  <c r="D33" i="1"/>
  <c r="D37" i="1"/>
  <c r="C37" i="1"/>
  <c r="E30" i="1"/>
  <c r="D30" i="1"/>
  <c r="C30" i="1"/>
  <c r="I27" i="1"/>
  <c r="I28" i="1"/>
  <c r="N8" i="1"/>
  <c r="N11" i="1"/>
  <c r="N13" i="1"/>
  <c r="I19" i="1"/>
  <c r="E17" i="1"/>
  <c r="D17" i="1"/>
  <c r="C17" i="1"/>
  <c r="I14" i="1"/>
  <c r="H14" i="1"/>
  <c r="I13" i="1"/>
  <c r="H13" i="1"/>
  <c r="I12" i="1"/>
  <c r="H12" i="1"/>
  <c r="E3" i="1"/>
  <c r="D3" i="1"/>
  <c r="C3" i="1"/>
</calcChain>
</file>

<file path=xl/sharedStrings.xml><?xml version="1.0" encoding="utf-8"?>
<sst xmlns="http://schemas.openxmlformats.org/spreadsheetml/2006/main" count="63" uniqueCount="59">
  <si>
    <t>Total Compensation Comparison</t>
  </si>
  <si>
    <t>Base Salary</t>
  </si>
  <si>
    <t>Signing Bonus</t>
  </si>
  <si>
    <t>Cost of Living Adjustments (COLA)</t>
  </si>
  <si>
    <t>Filler Calculations</t>
  </si>
  <si>
    <t>Relocation Package</t>
  </si>
  <si>
    <t>Current Job</t>
  </si>
  <si>
    <t>Vacation Day Compensation (filler calculations)</t>
  </si>
  <si>
    <t>Social Security Tax</t>
  </si>
  <si>
    <t>up to</t>
  </si>
  <si>
    <t>Annual Bonus</t>
  </si>
  <si>
    <t>D.C.</t>
  </si>
  <si>
    <t>Weeks</t>
  </si>
  <si>
    <t>Medicare Tax</t>
  </si>
  <si>
    <t>Stock Options</t>
  </si>
  <si>
    <t>New Mexico</t>
  </si>
  <si>
    <t>Weekly Salary</t>
  </si>
  <si>
    <t>Vacation Days</t>
  </si>
  <si>
    <t>Full-time hours (wk)</t>
  </si>
  <si>
    <r>
      <t>Annual raise (</t>
    </r>
    <r>
      <rPr>
        <i/>
        <sz val="14"/>
        <color theme="1"/>
        <rFont val="Calibri"/>
        <family val="2"/>
        <scheme val="minor"/>
      </rPr>
      <t>%)</t>
    </r>
  </si>
  <si>
    <t>Taxes</t>
  </si>
  <si>
    <t>Annual Rasie ($ value)</t>
  </si>
  <si>
    <t>Location</t>
  </si>
  <si>
    <t>Federal</t>
  </si>
  <si>
    <t>State</t>
  </si>
  <si>
    <t>Local</t>
  </si>
  <si>
    <t>Hourly rate</t>
  </si>
  <si>
    <r>
      <t xml:space="preserve">401(k) </t>
    </r>
    <r>
      <rPr>
        <i/>
        <sz val="14"/>
        <color theme="1"/>
        <rFont val="Calibri"/>
        <family val="2"/>
        <scheme val="minor"/>
      </rPr>
      <t>(match %)</t>
    </r>
  </si>
  <si>
    <t>Full-time hours (day)</t>
  </si>
  <si>
    <r>
      <t>401(k) (</t>
    </r>
    <r>
      <rPr>
        <i/>
        <sz val="14"/>
        <color theme="1"/>
        <rFont val="Calibri"/>
        <family val="2"/>
        <scheme val="minor"/>
      </rPr>
      <t>$ value)</t>
    </r>
  </si>
  <si>
    <t>Daily Pay</t>
  </si>
  <si>
    <t>Student Loan Assistance</t>
  </si>
  <si>
    <t>Out of Pocket Costs to Employee</t>
  </si>
  <si>
    <t>Vacation Day Compensation Calculator</t>
  </si>
  <si>
    <t>Federal Tax</t>
  </si>
  <si>
    <t>State Taxes</t>
  </si>
  <si>
    <t>Compensation Amount</t>
  </si>
  <si>
    <t>Local Taxes</t>
  </si>
  <si>
    <t>Stock Options Calculation</t>
  </si>
  <si>
    <t>Yrs. Until Expiration</t>
  </si>
  <si>
    <t xml:space="preserve">Health Insurance </t>
  </si>
  <si>
    <t>Total # of Options</t>
  </si>
  <si>
    <t xml:space="preserve">Dental / Vision </t>
  </si>
  <si>
    <t>Current Price</t>
  </si>
  <si>
    <t xml:space="preserve">Life Insurance </t>
  </si>
  <si>
    <t>Strike Price</t>
  </si>
  <si>
    <t xml:space="preserve">Disability Insurance </t>
  </si>
  <si>
    <t>Est. Annual Return</t>
  </si>
  <si>
    <t>Total</t>
  </si>
  <si>
    <t>Value of Option</t>
  </si>
  <si>
    <t>Pretax Gain / Loss</t>
  </si>
  <si>
    <t>Total Compensation</t>
  </si>
  <si>
    <r>
      <t xml:space="preserve">Total Comp </t>
    </r>
    <r>
      <rPr>
        <i/>
        <sz val="14"/>
        <color theme="1"/>
        <rFont val="Calibri"/>
        <family val="2"/>
        <scheme val="minor"/>
      </rPr>
      <t>(1st yr)</t>
    </r>
  </si>
  <si>
    <r>
      <t xml:space="preserve">Total Comp </t>
    </r>
    <r>
      <rPr>
        <i/>
        <sz val="14"/>
        <color theme="1"/>
        <rFont val="Calibri"/>
        <family val="2"/>
        <scheme val="minor"/>
      </rPr>
      <t>(2nd yr)</t>
    </r>
  </si>
  <si>
    <r>
      <t xml:space="preserve">COLA Comp </t>
    </r>
    <r>
      <rPr>
        <i/>
        <sz val="14"/>
        <color theme="1"/>
        <rFont val="Calibri"/>
        <family val="2"/>
        <scheme val="minor"/>
      </rPr>
      <t>(1st yr)</t>
    </r>
  </si>
  <si>
    <r>
      <t xml:space="preserve">COLA Comp </t>
    </r>
    <r>
      <rPr>
        <i/>
        <sz val="14"/>
        <color theme="1"/>
        <rFont val="Calibri"/>
        <family val="2"/>
        <scheme val="minor"/>
      </rPr>
      <t>(2nd yr)</t>
    </r>
  </si>
  <si>
    <t>Annual Increase / Decrease Compared to Current Job</t>
  </si>
  <si>
    <t xml:space="preserve">Year 1 </t>
  </si>
  <si>
    <t>Year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</si>
</sst>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%"/>
    <numFmt numFmtId="167" formatCode="&quot;$&quot;#,##0.00_);[Red]\(&quot;$&quot;#,##0.00\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scheme val="minor"/>
    </font>
    <font>
      <i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4" fontId="3" fillId="0" borderId="0" xfId="2" applyFont="1" applyBorder="1" applyAlignment="1">
      <alignment horizontal="center"/>
    </xf>
    <xf numFmtId="44" fontId="3" fillId="0" borderId="5" xfId="2" applyFont="1" applyBorder="1" applyAlignment="1">
      <alignment horizontal="center"/>
    </xf>
    <xf numFmtId="0" fontId="5" fillId="0" borderId="0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Border="1"/>
    <xf numFmtId="0" fontId="2" fillId="0" borderId="6" xfId="0" applyFont="1" applyBorder="1" applyAlignment="1">
      <alignment horizontal="center"/>
    </xf>
    <xf numFmtId="9" fontId="1" fillId="0" borderId="5" xfId="3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9" fontId="1" fillId="0" borderId="0" xfId="3" applyFont="1" applyAlignment="1">
      <alignment horizontal="center"/>
    </xf>
    <xf numFmtId="10" fontId="1" fillId="0" borderId="0" xfId="3" applyNumberFormat="1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2" applyFont="1"/>
    <xf numFmtId="0" fontId="3" fillId="0" borderId="4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165" fontId="3" fillId="0" borderId="0" xfId="3" applyNumberFormat="1" applyFont="1" applyBorder="1" applyAlignment="1"/>
    <xf numFmtId="0" fontId="2" fillId="0" borderId="10" xfId="0" applyFont="1" applyBorder="1" applyAlignment="1">
      <alignment horizontal="center"/>
    </xf>
    <xf numFmtId="9" fontId="1" fillId="0" borderId="11" xfId="3" applyFont="1" applyBorder="1" applyAlignment="1">
      <alignment horizontal="center"/>
    </xf>
    <xf numFmtId="0" fontId="2" fillId="0" borderId="0" xfId="0" applyFont="1" applyFill="1" applyBorder="1" applyAlignment="1"/>
    <xf numFmtId="44" fontId="1" fillId="0" borderId="5" xfId="2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44" fontId="1" fillId="0" borderId="0" xfId="2" applyFont="1" applyFill="1" applyBorder="1" applyAlignment="1">
      <alignment horizontal="center"/>
    </xf>
    <xf numFmtId="164" fontId="3" fillId="0" borderId="0" xfId="0" applyNumberFormat="1" applyFont="1"/>
    <xf numFmtId="0" fontId="3" fillId="0" borderId="4" xfId="0" applyFont="1" applyFill="1" applyBorder="1" applyAlignment="1">
      <alignment horizontal="center" wrapText="1"/>
    </xf>
    <xf numFmtId="165" fontId="3" fillId="0" borderId="0" xfId="3" applyNumberFormat="1" applyFont="1" applyBorder="1" applyAlignment="1">
      <alignment horizontal="right"/>
    </xf>
    <xf numFmtId="165" fontId="3" fillId="0" borderId="5" xfId="3" applyNumberFormat="1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0" fillId="0" borderId="0" xfId="0" applyFont="1"/>
    <xf numFmtId="0" fontId="3" fillId="0" borderId="4" xfId="0" applyFont="1" applyBorder="1" applyAlignment="1">
      <alignment horizontal="center" vertical="center" wrapText="1"/>
    </xf>
    <xf numFmtId="44" fontId="3" fillId="3" borderId="0" xfId="2" applyFont="1" applyFill="1" applyBorder="1" applyAlignment="1">
      <alignment horizontal="center" vertical="center"/>
    </xf>
    <xf numFmtId="44" fontId="3" fillId="3" borderId="5" xfId="2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9" fontId="2" fillId="0" borderId="12" xfId="3" applyFont="1" applyBorder="1" applyAlignment="1">
      <alignment horizontal="center"/>
    </xf>
    <xf numFmtId="44" fontId="2" fillId="0" borderId="5" xfId="2" applyFont="1" applyFill="1" applyBorder="1" applyAlignment="1">
      <alignment horizontal="center"/>
    </xf>
    <xf numFmtId="165" fontId="3" fillId="0" borderId="0" xfId="3" applyNumberFormat="1" applyFont="1" applyBorder="1" applyAlignment="1">
      <alignment horizontal="right" vertical="center"/>
    </xf>
    <xf numFmtId="165" fontId="3" fillId="0" borderId="5" xfId="3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9" fontId="1" fillId="0" borderId="0" xfId="3" applyFont="1" applyBorder="1" applyAlignment="1">
      <alignment horizontal="center"/>
    </xf>
    <xf numFmtId="165" fontId="1" fillId="0" borderId="12" xfId="3" applyNumberFormat="1" applyFont="1" applyBorder="1" applyAlignment="1">
      <alignment horizontal="center"/>
    </xf>
    <xf numFmtId="165" fontId="1" fillId="0" borderId="5" xfId="3" applyNumberFormat="1" applyFont="1" applyFill="1" applyBorder="1" applyAlignment="1">
      <alignment horizontal="center"/>
    </xf>
    <xf numFmtId="44" fontId="5" fillId="3" borderId="0" xfId="2" applyFont="1" applyFill="1" applyBorder="1" applyAlignment="1">
      <alignment horizontal="center" vertical="center"/>
    </xf>
    <xf numFmtId="44" fontId="5" fillId="3" borderId="5" xfId="2" applyFont="1" applyFill="1" applyBorder="1" applyAlignment="1">
      <alignment horizontal="center" vertical="center"/>
    </xf>
    <xf numFmtId="165" fontId="1" fillId="0" borderId="5" xfId="3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4" fontId="1" fillId="0" borderId="11" xfId="2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44" fontId="3" fillId="0" borderId="14" xfId="2" applyFont="1" applyBorder="1" applyAlignment="1">
      <alignment horizontal="center" vertical="center"/>
    </xf>
    <xf numFmtId="44" fontId="3" fillId="0" borderId="11" xfId="2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9" fontId="1" fillId="0" borderId="14" xfId="3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5" fontId="1" fillId="0" borderId="11" xfId="3" applyNumberFormat="1" applyFont="1" applyBorder="1" applyAlignment="1">
      <alignment horizontal="center"/>
    </xf>
    <xf numFmtId="9" fontId="3" fillId="0" borderId="0" xfId="3" applyFo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4" fontId="8" fillId="0" borderId="0" xfId="2" applyFont="1" applyBorder="1"/>
    <xf numFmtId="44" fontId="8" fillId="0" borderId="5" xfId="2" applyFont="1" applyBorder="1"/>
    <xf numFmtId="44" fontId="8" fillId="0" borderId="0" xfId="0" applyNumberFormat="1" applyFont="1" applyBorder="1" applyAlignment="1">
      <alignment horizontal="center"/>
    </xf>
    <xf numFmtId="44" fontId="8" fillId="0" borderId="5" xfId="0" applyNumberFormat="1" applyFont="1" applyBorder="1" applyAlignment="1">
      <alignment horizontal="center"/>
    </xf>
    <xf numFmtId="44" fontId="2" fillId="3" borderId="11" xfId="2" applyFont="1" applyFill="1" applyBorder="1" applyAlignment="1">
      <alignment horizontal="center"/>
    </xf>
    <xf numFmtId="164" fontId="8" fillId="0" borderId="0" xfId="0" applyNumberFormat="1" applyFont="1" applyBorder="1"/>
    <xf numFmtId="164" fontId="8" fillId="0" borderId="5" xfId="0" applyNumberFormat="1" applyFont="1" applyBorder="1"/>
    <xf numFmtId="0" fontId="1" fillId="0" borderId="6" xfId="0" applyFont="1" applyBorder="1" applyAlignment="1">
      <alignment horizontal="center"/>
    </xf>
    <xf numFmtId="44" fontId="8" fillId="0" borderId="0" xfId="2" applyFont="1" applyBorder="1" applyAlignment="1">
      <alignment horizontal="center"/>
    </xf>
    <xf numFmtId="44" fontId="8" fillId="0" borderId="5" xfId="2" applyFont="1" applyBorder="1" applyAlignment="1">
      <alignment horizontal="center"/>
    </xf>
    <xf numFmtId="43" fontId="1" fillId="0" borderId="5" xfId="1" applyFont="1" applyBorder="1" applyAlignment="1">
      <alignment horizontal="center"/>
    </xf>
    <xf numFmtId="0" fontId="0" fillId="0" borderId="0" xfId="0" applyFont="1" applyBorder="1"/>
    <xf numFmtId="0" fontId="3" fillId="0" borderId="13" xfId="0" applyFont="1" applyBorder="1" applyAlignment="1">
      <alignment horizontal="center"/>
    </xf>
    <xf numFmtId="44" fontId="8" fillId="0" borderId="14" xfId="2" applyFont="1" applyBorder="1" applyAlignment="1">
      <alignment horizontal="center"/>
    </xf>
    <xf numFmtId="44" fontId="8" fillId="0" borderId="11" xfId="2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4" fontId="8" fillId="0" borderId="17" xfId="2" applyFont="1" applyBorder="1" applyAlignment="1">
      <alignment horizontal="center"/>
    </xf>
    <xf numFmtId="44" fontId="8" fillId="0" borderId="18" xfId="2" applyFont="1" applyBorder="1" applyAlignment="1">
      <alignment horizontal="center"/>
    </xf>
    <xf numFmtId="167" fontId="1" fillId="0" borderId="5" xfId="0" applyNumberFormat="1" applyFont="1" applyBorder="1" applyAlignment="1">
      <alignment horizontal="center"/>
    </xf>
    <xf numFmtId="44" fontId="9" fillId="0" borderId="0" xfId="2" applyFont="1" applyBorder="1" applyAlignment="1">
      <alignment horizontal="center"/>
    </xf>
    <xf numFmtId="44" fontId="9" fillId="0" borderId="5" xfId="2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44" fontId="9" fillId="4" borderId="19" xfId="2" applyFont="1" applyFill="1" applyBorder="1" applyAlignment="1">
      <alignment horizontal="center"/>
    </xf>
    <xf numFmtId="44" fontId="9" fillId="4" borderId="8" xfId="2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44" fontId="9" fillId="4" borderId="14" xfId="2" applyFont="1" applyFill="1" applyBorder="1" applyAlignment="1">
      <alignment horizontal="center"/>
    </xf>
    <xf numFmtId="44" fontId="9" fillId="4" borderId="11" xfId="2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3" fillId="0" borderId="24" xfId="0" applyNumberFormat="1" applyFont="1" applyBorder="1"/>
    <xf numFmtId="164" fontId="3" fillId="0" borderId="0" xfId="0" applyNumberFormat="1" applyFont="1" applyBorder="1"/>
    <xf numFmtId="164" fontId="3" fillId="0" borderId="5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5" xfId="0" applyNumberFormat="1" applyFont="1" applyBorder="1"/>
    <xf numFmtId="164" fontId="3" fillId="0" borderId="14" xfId="0" applyNumberFormat="1" applyFont="1" applyBorder="1"/>
    <xf numFmtId="164" fontId="3" fillId="0" borderId="25" xfId="0" applyNumberFormat="1" applyFont="1" applyBorder="1"/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8"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erdwallet.com/cost-of-living-calculator" TargetMode="External"/><Relationship Id="rId2" Type="http://schemas.openxmlformats.org/officeDocument/2006/relationships/hyperlink" Target="https://www.payscale.com/cost-of-living-calculato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1168788</xdr:colOff>
      <xdr:row>0</xdr:row>
      <xdr:rowOff>60711</xdr:rowOff>
    </xdr:from>
    <xdr:to>
      <xdr:col>9</xdr:col>
      <xdr:colOff>116438</xdr:colOff>
      <xdr:row>2</xdr:row>
      <xdr:rowOff>3499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C335B02E-51B5-449A-AB89-1EEA85785C50}"/>
            </a:ext>
          </a:extLst>
        </xdr:cNvPr>
        <xdr:cNvSpPr txBox="1"/>
      </xdr:nvSpPr>
      <xdr:spPr>
        <a:xfrm>
          <a:off x="9563488" y="60711"/>
          <a:ext cx="3037050" cy="3872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Nerd Wallet Cost of Living Calculator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6</xdr:col>
      <xdr:colOff>1192764</xdr:colOff>
      <xdr:row>1</xdr:row>
      <xdr:rowOff>110541</xdr:rowOff>
    </xdr:from>
    <xdr:to>
      <xdr:col>9</xdr:col>
      <xdr:colOff>156657</xdr:colOff>
      <xdr:row>3</xdr:row>
      <xdr:rowOff>69008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F406539A-FAD9-4A5B-B60B-BE3D29A54574}"/>
            </a:ext>
          </a:extLst>
        </xdr:cNvPr>
        <xdr:cNvSpPr txBox="1"/>
      </xdr:nvSpPr>
      <xdr:spPr>
        <a:xfrm>
          <a:off x="9587464" y="301041"/>
          <a:ext cx="3053293" cy="4410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Payscale Cost of Living Calculator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MM/Intern%20Files/Andy/Custom%20Calculators/MMM%20Custom%20Calculators%20v3.xls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Compensation"/>
      <sheetName val="Mortgage Affordability"/>
      <sheetName val="Ammoritization Schedule"/>
      <sheetName val="Tax"/>
    </sheetNames>
    <sheetDataSet>
      <sheetData sheetId="0"/>
      <sheetData sheetId="1"/>
      <sheetData sheetId="2"/>
      <sheetData sheetId="3">
        <row r="5">
          <cell r="H5">
            <v>0.22</v>
          </cell>
          <cell r="J5">
            <v>11614.02</v>
          </cell>
        </row>
        <row r="6">
          <cell r="H6">
            <v>0.24</v>
          </cell>
          <cell r="J6">
            <v>18855.62</v>
          </cell>
        </row>
        <row r="11">
          <cell r="H11">
            <v>0.24</v>
          </cell>
          <cell r="J11">
            <v>14387.78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workbookViewId="0">
      <selection activeCell="C4" sqref="C4"/>
    </sheetView>
  </sheetViews>
  <sheetFormatPr baseColWidth="10" defaultColWidth="8.83203125" defaultRowHeight="18" x14ac:dyDescent="0"/>
  <cols>
    <col min="1" max="1" width="6.5" style="1" customWidth="1"/>
    <col min="2" max="2" width="35" style="2" bestFit="1" customWidth="1"/>
    <col min="3" max="3" width="18" style="2" bestFit="1" customWidth="1"/>
    <col min="4" max="5" width="17.5" style="2" bestFit="1" customWidth="1"/>
    <col min="6" max="6" width="15.6640625" style="1" customWidth="1"/>
    <col min="7" max="7" width="17.5" style="1" customWidth="1"/>
    <col min="8" max="8" width="20.6640625" style="1" customWidth="1"/>
    <col min="9" max="9" width="15.5" style="1" bestFit="1" customWidth="1"/>
    <col min="10" max="10" width="7.33203125" style="1" customWidth="1"/>
    <col min="11" max="11" width="6.83203125" style="1" customWidth="1"/>
    <col min="12" max="12" width="8.83203125" style="1"/>
    <col min="13" max="18" width="0" style="1" hidden="1" customWidth="1"/>
    <col min="19" max="16384" width="8.83203125" style="1"/>
  </cols>
  <sheetData>
    <row r="1" spans="1:18" ht="15" customHeight="1" thickBot="1"/>
    <row r="2" spans="1:18" ht="20">
      <c r="B2" s="3" t="s">
        <v>0</v>
      </c>
      <c r="C2" s="4"/>
      <c r="D2" s="4"/>
      <c r="E2" s="5"/>
    </row>
    <row r="3" spans="1:18">
      <c r="B3" s="6"/>
      <c r="C3" s="7" t="str">
        <f>H6</f>
        <v>Current Job</v>
      </c>
      <c r="D3" s="7" t="str">
        <f>H7</f>
        <v>D.C.</v>
      </c>
      <c r="E3" s="8" t="str">
        <f>H8</f>
        <v>New Mexico</v>
      </c>
    </row>
    <row r="4" spans="1:18" ht="19" thickBot="1">
      <c r="B4" s="9" t="s">
        <v>1</v>
      </c>
      <c r="C4" s="10">
        <v>165000</v>
      </c>
      <c r="D4" s="10">
        <v>200000</v>
      </c>
      <c r="E4" s="11">
        <v>185000</v>
      </c>
      <c r="F4" s="2"/>
    </row>
    <row r="5" spans="1:18" ht="19" thickBot="1">
      <c r="B5" s="9" t="s">
        <v>2</v>
      </c>
      <c r="C5" s="10">
        <v>0</v>
      </c>
      <c r="D5" s="10">
        <v>10000</v>
      </c>
      <c r="E5" s="11">
        <v>5000</v>
      </c>
      <c r="F5" s="12"/>
      <c r="H5" s="13" t="s">
        <v>3</v>
      </c>
      <c r="I5" s="14"/>
      <c r="M5" s="15" t="s">
        <v>4</v>
      </c>
      <c r="R5" s="2"/>
    </row>
    <row r="6" spans="1:18">
      <c r="B6" s="9" t="s">
        <v>5</v>
      </c>
      <c r="C6" s="10">
        <v>0</v>
      </c>
      <c r="D6" s="10">
        <v>2000</v>
      </c>
      <c r="E6" s="11">
        <v>5000</v>
      </c>
      <c r="F6" s="16"/>
      <c r="H6" s="17" t="s">
        <v>6</v>
      </c>
      <c r="I6" s="18">
        <v>0</v>
      </c>
      <c r="M6" s="19" t="s">
        <v>7</v>
      </c>
      <c r="N6" s="20"/>
      <c r="O6" s="21" t="s">
        <v>8</v>
      </c>
      <c r="P6" s="22">
        <v>6.2E-2</v>
      </c>
      <c r="Q6" s="23" t="s">
        <v>9</v>
      </c>
      <c r="R6" s="24">
        <v>132900</v>
      </c>
    </row>
    <row r="7" spans="1:18">
      <c r="B7" s="25" t="s">
        <v>10</v>
      </c>
      <c r="C7" s="10">
        <v>10000</v>
      </c>
      <c r="D7" s="10">
        <v>15000</v>
      </c>
      <c r="E7" s="11">
        <v>0</v>
      </c>
      <c r="F7" s="2"/>
      <c r="H7" s="26" t="s">
        <v>11</v>
      </c>
      <c r="I7" s="18">
        <v>0.44</v>
      </c>
      <c r="M7" s="27" t="s">
        <v>12</v>
      </c>
      <c r="N7" s="28">
        <v>52</v>
      </c>
      <c r="O7" s="21" t="s">
        <v>13</v>
      </c>
      <c r="P7" s="22">
        <v>1.4500000000000001E-2</v>
      </c>
      <c r="R7" s="2"/>
    </row>
    <row r="8" spans="1:18" ht="19" thickBot="1">
      <c r="B8" s="25" t="s">
        <v>14</v>
      </c>
      <c r="C8" s="10">
        <v>9842</v>
      </c>
      <c r="D8" s="10">
        <v>22119.759999999998</v>
      </c>
      <c r="E8" s="11">
        <v>7558.56</v>
      </c>
      <c r="F8" s="29"/>
      <c r="H8" s="30" t="s">
        <v>15</v>
      </c>
      <c r="I8" s="31">
        <v>-0.05</v>
      </c>
      <c r="J8" s="32"/>
      <c r="K8" s="32"/>
      <c r="M8" s="27" t="s">
        <v>16</v>
      </c>
      <c r="N8" s="33">
        <f>I17/N7</f>
        <v>1611.8461538461538</v>
      </c>
      <c r="R8" s="2"/>
    </row>
    <row r="9" spans="1:18" ht="19" thickBot="1">
      <c r="B9" s="34" t="s">
        <v>17</v>
      </c>
      <c r="C9" s="10">
        <v>4513</v>
      </c>
      <c r="D9" s="10">
        <v>9291.5300000000007</v>
      </c>
      <c r="E9" s="11">
        <v>7787.93</v>
      </c>
      <c r="F9" s="2"/>
      <c r="H9" s="2"/>
      <c r="J9" s="35"/>
      <c r="K9" s="35"/>
      <c r="M9" s="27" t="s">
        <v>18</v>
      </c>
      <c r="N9" s="28">
        <v>40</v>
      </c>
      <c r="R9" s="36"/>
    </row>
    <row r="10" spans="1:18" ht="15" customHeight="1">
      <c r="B10" s="37" t="s">
        <v>19</v>
      </c>
      <c r="C10" s="38">
        <v>0.01</v>
      </c>
      <c r="D10" s="38">
        <v>0.05</v>
      </c>
      <c r="E10" s="39">
        <v>0.03</v>
      </c>
      <c r="F10" s="2"/>
      <c r="H10" s="13" t="s">
        <v>20</v>
      </c>
      <c r="I10" s="40"/>
      <c r="J10" s="40"/>
      <c r="K10" s="14"/>
      <c r="M10" s="27"/>
      <c r="N10" s="28"/>
      <c r="R10" s="2"/>
    </row>
    <row r="11" spans="1:18" ht="15" customHeight="1">
      <c r="A11" s="41"/>
      <c r="B11" s="42" t="s">
        <v>21</v>
      </c>
      <c r="C11" s="43">
        <f>C10*C4</f>
        <v>1650</v>
      </c>
      <c r="D11" s="43">
        <f>D10*D4</f>
        <v>10000</v>
      </c>
      <c r="E11" s="44">
        <f>E10*E4</f>
        <v>5550</v>
      </c>
      <c r="F11" s="2"/>
      <c r="H11" s="26" t="s">
        <v>22</v>
      </c>
      <c r="I11" s="45" t="s">
        <v>23</v>
      </c>
      <c r="J11" s="46" t="s">
        <v>24</v>
      </c>
      <c r="K11" s="47" t="s">
        <v>25</v>
      </c>
      <c r="M11" s="27" t="s">
        <v>26</v>
      </c>
      <c r="N11" s="33">
        <f>N8/N9</f>
        <v>40.296153846153842</v>
      </c>
      <c r="R11" s="2"/>
    </row>
    <row r="12" spans="1:18">
      <c r="A12" s="41"/>
      <c r="B12" s="42" t="s">
        <v>27</v>
      </c>
      <c r="C12" s="48">
        <v>0.02</v>
      </c>
      <c r="D12" s="48">
        <v>0.04</v>
      </c>
      <c r="E12" s="49">
        <v>0.03</v>
      </c>
      <c r="F12" s="2"/>
      <c r="H12" s="50" t="str">
        <f>H6</f>
        <v>Current Job</v>
      </c>
      <c r="I12" s="51">
        <f>[1]Tax!H5</f>
        <v>0.22</v>
      </c>
      <c r="J12" s="52">
        <v>0</v>
      </c>
      <c r="K12" s="53">
        <v>0</v>
      </c>
      <c r="M12" s="27" t="s">
        <v>28</v>
      </c>
      <c r="N12" s="28">
        <v>8</v>
      </c>
      <c r="R12" s="2"/>
    </row>
    <row r="13" spans="1:18" ht="15.75" customHeight="1" thickBot="1">
      <c r="A13" s="41"/>
      <c r="B13" s="42" t="s">
        <v>29</v>
      </c>
      <c r="C13" s="54">
        <f>C4*C12</f>
        <v>3300</v>
      </c>
      <c r="D13" s="54">
        <f>D4*D12</f>
        <v>8000</v>
      </c>
      <c r="E13" s="55">
        <f>E4*E12</f>
        <v>5550</v>
      </c>
      <c r="F13" s="2"/>
      <c r="H13" s="50" t="str">
        <f>H7</f>
        <v>D.C.</v>
      </c>
      <c r="I13" s="51">
        <f>[1]Tax!H6</f>
        <v>0.24</v>
      </c>
      <c r="J13" s="52">
        <v>7.1900000000000006E-2</v>
      </c>
      <c r="K13" s="56">
        <v>0.01</v>
      </c>
      <c r="M13" s="57" t="s">
        <v>30</v>
      </c>
      <c r="N13" s="58">
        <f>N11*N12</f>
        <v>322.36923076923074</v>
      </c>
      <c r="R13" s="2"/>
    </row>
    <row r="14" spans="1:18" ht="19.5" customHeight="1" thickBot="1">
      <c r="A14" s="41"/>
      <c r="B14" s="59" t="s">
        <v>31</v>
      </c>
      <c r="C14" s="60">
        <v>0</v>
      </c>
      <c r="D14" s="60">
        <v>4000</v>
      </c>
      <c r="E14" s="61"/>
      <c r="F14" s="2"/>
      <c r="H14" s="62" t="str">
        <f>H8</f>
        <v>New Mexico</v>
      </c>
      <c r="I14" s="63">
        <f>[1]Tax!H11</f>
        <v>0.24</v>
      </c>
      <c r="J14" s="64">
        <v>5.1249999999999997E-2</v>
      </c>
      <c r="K14" s="65">
        <v>5.0000000000000001E-3</v>
      </c>
    </row>
    <row r="15" spans="1:18" ht="19" thickBot="1">
      <c r="A15" s="41"/>
      <c r="C15" s="66"/>
      <c r="D15" s="66"/>
      <c r="E15" s="66"/>
      <c r="F15" s="2"/>
      <c r="H15" s="2"/>
    </row>
    <row r="16" spans="1:18" ht="20">
      <c r="A16" s="41"/>
      <c r="B16" s="3" t="s">
        <v>32</v>
      </c>
      <c r="C16" s="4"/>
      <c r="D16" s="4"/>
      <c r="E16" s="5"/>
      <c r="F16" s="2"/>
      <c r="H16" s="67" t="s">
        <v>33</v>
      </c>
      <c r="I16" s="68"/>
    </row>
    <row r="17" spans="1:11">
      <c r="A17" s="41"/>
      <c r="B17" s="9"/>
      <c r="C17" s="7" t="str">
        <f>H6</f>
        <v>Current Job</v>
      </c>
      <c r="D17" s="7" t="str">
        <f>H7</f>
        <v>D.C.</v>
      </c>
      <c r="E17" s="8" t="str">
        <f>H8</f>
        <v>New Mexico</v>
      </c>
      <c r="F17" s="2"/>
      <c r="H17" s="50" t="s">
        <v>1</v>
      </c>
      <c r="I17" s="33">
        <v>83816</v>
      </c>
    </row>
    <row r="18" spans="1:11">
      <c r="A18" s="41"/>
      <c r="B18" s="9" t="s">
        <v>34</v>
      </c>
      <c r="C18" s="69">
        <f>[1]Tax!J5</f>
        <v>11614.02</v>
      </c>
      <c r="D18" s="69">
        <f>[1]Tax!J6</f>
        <v>18855.62</v>
      </c>
      <c r="E18" s="70">
        <f>[1]Tax!J11</f>
        <v>14387.78</v>
      </c>
      <c r="H18" s="50" t="s">
        <v>17</v>
      </c>
      <c r="I18" s="28">
        <v>14</v>
      </c>
    </row>
    <row r="19" spans="1:11" ht="19" thickBot="1">
      <c r="A19" s="41"/>
      <c r="B19" s="9" t="s">
        <v>35</v>
      </c>
      <c r="C19" s="71">
        <f>J12*C4</f>
        <v>0</v>
      </c>
      <c r="D19" s="71">
        <f>J13*D4</f>
        <v>14380.000000000002</v>
      </c>
      <c r="E19" s="72">
        <f>J14*E4</f>
        <v>9481.25</v>
      </c>
      <c r="F19" s="41"/>
      <c r="H19" s="62" t="s">
        <v>36</v>
      </c>
      <c r="I19" s="73">
        <f>N13*I18</f>
        <v>4513.1692307692301</v>
      </c>
    </row>
    <row r="20" spans="1:11" ht="19" thickBot="1">
      <c r="A20" s="41"/>
      <c r="B20" s="9" t="s">
        <v>37</v>
      </c>
      <c r="C20" s="71">
        <f>K12*C4</f>
        <v>0</v>
      </c>
      <c r="D20" s="71">
        <f>K13*D4</f>
        <v>2000</v>
      </c>
      <c r="E20" s="72">
        <f>K14*E4</f>
        <v>925</v>
      </c>
      <c r="F20" s="41"/>
      <c r="H20" s="2"/>
      <c r="J20" s="2"/>
      <c r="K20" s="2"/>
    </row>
    <row r="21" spans="1:11">
      <c r="A21" s="41"/>
      <c r="B21" s="9" t="s">
        <v>8</v>
      </c>
      <c r="C21" s="69">
        <f>IF(C4&lt;=$R$6,C4*$P$6,$R$6*$P$6)</f>
        <v>8239.7999999999993</v>
      </c>
      <c r="D21" s="69">
        <f>IF(D4&lt;=$R$6,D4*$P$6,$R$6*$P$6)</f>
        <v>8239.7999999999993</v>
      </c>
      <c r="E21" s="70">
        <f>IF(E4&lt;=$R$6,E4*$P$6,$R$6*$P$6)</f>
        <v>8239.7999999999993</v>
      </c>
      <c r="F21" s="41"/>
      <c r="G21" s="2"/>
      <c r="H21" s="13" t="s">
        <v>38</v>
      </c>
      <c r="I21" s="14"/>
    </row>
    <row r="22" spans="1:11">
      <c r="A22" s="41"/>
      <c r="B22" s="9" t="s">
        <v>13</v>
      </c>
      <c r="C22" s="74">
        <f>C4*$P$7</f>
        <v>2392.5</v>
      </c>
      <c r="D22" s="74">
        <f>D4*$P$7</f>
        <v>2900</v>
      </c>
      <c r="E22" s="75">
        <f>E4*$P$7</f>
        <v>2682.5</v>
      </c>
      <c r="F22" s="41"/>
      <c r="G22" s="2"/>
      <c r="H22" s="76" t="s">
        <v>39</v>
      </c>
      <c r="I22" s="28">
        <v>6</v>
      </c>
    </row>
    <row r="23" spans="1:11">
      <c r="A23" s="41"/>
      <c r="B23" s="9" t="s">
        <v>40</v>
      </c>
      <c r="C23" s="77">
        <v>1442</v>
      </c>
      <c r="D23" s="77">
        <v>1271</v>
      </c>
      <c r="E23" s="78">
        <v>1335</v>
      </c>
      <c r="F23" s="41"/>
      <c r="G23" s="2"/>
      <c r="H23" s="50" t="s">
        <v>41</v>
      </c>
      <c r="I23" s="79">
        <v>1500</v>
      </c>
    </row>
    <row r="24" spans="1:11">
      <c r="A24" s="80"/>
      <c r="B24" s="9" t="s">
        <v>42</v>
      </c>
      <c r="C24" s="77">
        <v>20</v>
      </c>
      <c r="D24" s="77">
        <v>15</v>
      </c>
      <c r="E24" s="78">
        <v>20</v>
      </c>
      <c r="G24" s="2"/>
      <c r="H24" s="50" t="s">
        <v>43</v>
      </c>
      <c r="I24" s="33">
        <v>48</v>
      </c>
    </row>
    <row r="25" spans="1:11">
      <c r="B25" s="9" t="s">
        <v>44</v>
      </c>
      <c r="C25" s="77">
        <v>0</v>
      </c>
      <c r="D25" s="77">
        <v>30</v>
      </c>
      <c r="E25" s="78">
        <v>0</v>
      </c>
      <c r="H25" s="50" t="s">
        <v>45</v>
      </c>
      <c r="I25" s="33">
        <v>40</v>
      </c>
    </row>
    <row r="26" spans="1:11" ht="19" thickBot="1">
      <c r="B26" s="81" t="s">
        <v>46</v>
      </c>
      <c r="C26" s="82">
        <v>838.06</v>
      </c>
      <c r="D26" s="82">
        <v>1150.3800000000001</v>
      </c>
      <c r="E26" s="83">
        <v>964.22</v>
      </c>
      <c r="H26" s="50" t="s">
        <v>47</v>
      </c>
      <c r="I26" s="18">
        <v>0.04</v>
      </c>
    </row>
    <row r="27" spans="1:11" ht="19" thickBot="1">
      <c r="B27" s="84" t="s">
        <v>48</v>
      </c>
      <c r="C27" s="85">
        <f>SUM(C18:C26)</f>
        <v>24546.38</v>
      </c>
      <c r="D27" s="85">
        <f>SUM(D18:D26)</f>
        <v>48841.799999999996</v>
      </c>
      <c r="E27" s="86">
        <f>SUM(E18:E26)</f>
        <v>38035.550000000003</v>
      </c>
      <c r="H27" s="50" t="s">
        <v>49</v>
      </c>
      <c r="I27" s="87">
        <f>FV(I26,I22,0,-I24,0)*I23</f>
        <v>91102.969331712025</v>
      </c>
    </row>
    <row r="28" spans="1:11" ht="19" thickBot="1">
      <c r="H28" s="62" t="s">
        <v>50</v>
      </c>
      <c r="I28" s="58">
        <f>I27-(I25*I23)</f>
        <v>31102.969331712025</v>
      </c>
    </row>
    <row r="29" spans="1:11" ht="20">
      <c r="B29" s="3" t="s">
        <v>51</v>
      </c>
      <c r="C29" s="4"/>
      <c r="D29" s="4"/>
      <c r="E29" s="5"/>
    </row>
    <row r="30" spans="1:11">
      <c r="B30" s="9"/>
      <c r="C30" s="7" t="str">
        <f>H6</f>
        <v>Current Job</v>
      </c>
      <c r="D30" s="7" t="str">
        <f>H7</f>
        <v>D.C.</v>
      </c>
      <c r="E30" s="8" t="str">
        <f>H8</f>
        <v>New Mexico</v>
      </c>
    </row>
    <row r="31" spans="1:11">
      <c r="B31" s="9" t="s">
        <v>52</v>
      </c>
      <c r="C31" s="88">
        <f>SUM(C4,C5,C6,C7,C8,C9,,C13,C14)-C27</f>
        <v>168108.62</v>
      </c>
      <c r="D31" s="88">
        <f>SUM(D4,D5,D6,D7,D8,D9,,D13,D14)-D27</f>
        <v>221569.49000000005</v>
      </c>
      <c r="E31" s="89">
        <f>SUM(E4,E5,E6,E7,E8,E9,,E13,E14)-E27</f>
        <v>177860.94</v>
      </c>
    </row>
    <row r="32" spans="1:11" ht="19" thickBot="1">
      <c r="B32" s="9" t="s">
        <v>53</v>
      </c>
      <c r="C32" s="88">
        <f>SUM(C4,C7,C8,C11,C14,C13,C9)-C27</f>
        <v>169758.62</v>
      </c>
      <c r="D32" s="88">
        <f>SUM(D4,D7,D8,D11,D14,D13,D9)-D27</f>
        <v>219569.49000000005</v>
      </c>
      <c r="E32" s="89">
        <f>SUM(E4,E7,E8,E11,E14,E13,E9)-E27</f>
        <v>173410.94</v>
      </c>
    </row>
    <row r="33" spans="2:5">
      <c r="B33" s="90" t="s">
        <v>54</v>
      </c>
      <c r="C33" s="91">
        <f>C31/(1+$I$6)</f>
        <v>168108.62</v>
      </c>
      <c r="D33" s="91">
        <f>D31/(1+$I$7)</f>
        <v>153867.70138888893</v>
      </c>
      <c r="E33" s="92">
        <f>E31/(1+$I$8)</f>
        <v>187222.04210526316</v>
      </c>
    </row>
    <row r="34" spans="2:5" ht="19" thickBot="1">
      <c r="B34" s="93" t="s">
        <v>55</v>
      </c>
      <c r="C34" s="94">
        <f>C32/(1+$I$6)</f>
        <v>169758.62</v>
      </c>
      <c r="D34" s="94">
        <f>D32/(1+$I$7)</f>
        <v>152478.81250000003</v>
      </c>
      <c r="E34" s="95">
        <f>E32/(1+$I$8)</f>
        <v>182537.83157894737</v>
      </c>
    </row>
    <row r="35" spans="2:5" ht="19" thickBot="1"/>
    <row r="36" spans="2:5" ht="21" thickBot="1">
      <c r="B36" s="96" t="s">
        <v>56</v>
      </c>
      <c r="C36" s="97"/>
      <c r="D36" s="97"/>
      <c r="E36" s="98"/>
    </row>
    <row r="37" spans="2:5" ht="19" thickTop="1">
      <c r="B37" s="99" t="s">
        <v>57</v>
      </c>
      <c r="C37" s="100">
        <f>C33-$C$33</f>
        <v>0</v>
      </c>
      <c r="D37" s="101">
        <f>D33-$C$33</f>
        <v>-14240.918611111061</v>
      </c>
      <c r="E37" s="102">
        <f>E33-$C$33</f>
        <v>19113.422105263162</v>
      </c>
    </row>
    <row r="38" spans="2:5" ht="19" thickBot="1">
      <c r="B38" s="103" t="s">
        <v>58</v>
      </c>
      <c r="C38" s="104">
        <f>C34-$C$32</f>
        <v>0</v>
      </c>
      <c r="D38" s="105">
        <f>D34-$C$32</f>
        <v>-17279.807499999966</v>
      </c>
      <c r="E38" s="106">
        <f>E34-$C$32</f>
        <v>12779.211578947376</v>
      </c>
    </row>
    <row r="51" spans="4:15" s="1" customFormat="1">
      <c r="D51" s="16"/>
      <c r="E51" s="2"/>
    </row>
    <row r="52" spans="4:15" s="1" customFormat="1">
      <c r="D52" s="16"/>
      <c r="E52" s="2"/>
    </row>
    <row r="53" spans="4:15" s="1" customFormat="1">
      <c r="D53" s="16"/>
      <c r="E53" s="2"/>
    </row>
    <row r="54" spans="4:15" s="1" customFormat="1">
      <c r="D54" s="16"/>
      <c r="E54" s="2"/>
      <c r="N54" s="107"/>
    </row>
    <row r="55" spans="4:15" s="1" customFormat="1">
      <c r="D55" s="2"/>
      <c r="E55" s="2"/>
      <c r="N55" s="107"/>
    </row>
    <row r="56" spans="4:15" s="1" customFormat="1">
      <c r="D56" s="2"/>
      <c r="E56" s="2"/>
      <c r="N56" s="107"/>
    </row>
    <row r="57" spans="4:15" s="1" customFormat="1">
      <c r="D57" s="2"/>
      <c r="E57" s="2"/>
      <c r="N57" s="107"/>
    </row>
    <row r="59" spans="4:15" s="1" customFormat="1">
      <c r="D59" s="2"/>
      <c r="E59" s="2"/>
      <c r="O59" s="107"/>
    </row>
    <row r="65" spans="2:2" s="1" customFormat="1">
      <c r="B65" s="108"/>
    </row>
    <row r="66" spans="2:2" s="1" customFormat="1">
      <c r="B66" s="109"/>
    </row>
    <row r="67" spans="2:2" s="1" customFormat="1">
      <c r="B67" s="10"/>
    </row>
    <row r="68" spans="2:2" s="1" customFormat="1">
      <c r="B68" s="109"/>
    </row>
    <row r="69" spans="2:2" s="1" customFormat="1">
      <c r="B69" s="109"/>
    </row>
    <row r="70" spans="2:2" s="1" customFormat="1">
      <c r="B70" s="10"/>
    </row>
    <row r="71" spans="2:2" s="1" customFormat="1">
      <c r="B71" s="109"/>
    </row>
    <row r="72" spans="2:2" s="1" customFormat="1">
      <c r="B72" s="10"/>
    </row>
  </sheetData>
  <mergeCells count="9">
    <mergeCell ref="H21:I21"/>
    <mergeCell ref="B29:E29"/>
    <mergeCell ref="B36:E36"/>
    <mergeCell ref="B2:E2"/>
    <mergeCell ref="H5:I5"/>
    <mergeCell ref="M6:N6"/>
    <mergeCell ref="H10:K10"/>
    <mergeCell ref="B16:E16"/>
    <mergeCell ref="H16:I16"/>
  </mergeCells>
  <conditionalFormatting sqref="S58:U58 M77:XFD80 O59:U60 C51:D54 I76:U76 M61:U75 H16 H5 H17:I19 I6:I8 H8 N14:XFD14 B16 B2 C64:D72 C55:C63 F6:F7 L5:L8 B31:E32 U15:U26 B47:B49 B50:C50 A16:A1048576 B63:B72 F81:XFD1048576 B82:E1048576 B3:E14 N57:U57 N53:O56 Q27:U40 P41:XFD56 V15:XFD40 V57:XFD76 M11:N13 C17:E17 C19:E20 B23:E27 J8:K9 K11:K12 S5:XFD13">
    <cfRule type="cellIs" dxfId="27" priority="14" operator="lessThan">
      <formula>0</formula>
    </cfRule>
  </conditionalFormatting>
  <conditionalFormatting sqref="H6:H8">
    <cfRule type="cellIs" dxfId="25" priority="13" operator="lessThan">
      <formula>0</formula>
    </cfRule>
  </conditionalFormatting>
  <conditionalFormatting sqref="C30:E30 B29">
    <cfRule type="cellIs" dxfId="23" priority="12" operator="lessThan">
      <formula>0</formula>
    </cfRule>
  </conditionalFormatting>
  <conditionalFormatting sqref="C38:E38">
    <cfRule type="cellIs" dxfId="21" priority="10" operator="lessThan">
      <formula>0</formula>
    </cfRule>
    <cfRule type="cellIs" dxfId="20" priority="11" operator="greaterThan">
      <formula>0</formula>
    </cfRule>
  </conditionalFormatting>
  <conditionalFormatting sqref="B34">
    <cfRule type="cellIs" dxfId="17" priority="8" operator="lessThan">
      <formula>0</formula>
    </cfRule>
  </conditionalFormatting>
  <conditionalFormatting sqref="B33">
    <cfRule type="cellIs" dxfId="15" priority="9" operator="lessThan">
      <formula>0</formula>
    </cfRule>
  </conditionalFormatting>
  <conditionalFormatting sqref="C37:E37">
    <cfRule type="cellIs" dxfId="13" priority="6" operator="lessThan">
      <formula>0</formula>
    </cfRule>
    <cfRule type="cellIs" dxfId="12" priority="7" operator="greaterThan">
      <formula>0</formula>
    </cfRule>
  </conditionalFormatting>
  <conditionalFormatting sqref="I28">
    <cfRule type="cellIs" dxfId="9" priority="4" operator="lessThan">
      <formula>0</formula>
    </cfRule>
    <cfRule type="cellIs" dxfId="8" priority="5" operator="greaterThan">
      <formula>0</formula>
    </cfRule>
  </conditionalFormatting>
  <conditionalFormatting sqref="I19">
    <cfRule type="cellIs" dxfId="5" priority="2" operator="lessThan">
      <formula>0</formula>
    </cfRule>
    <cfRule type="cellIs" dxfId="4" priority="3" operator="greaterThan">
      <formula>0</formula>
    </cfRule>
  </conditionalFormatting>
  <conditionalFormatting sqref="M6:N13">
    <cfRule type="cellIs" dxfId="1" priority="1" operator="lessThan">
      <formula>0</formula>
    </cfRule>
  </conditionalFormatting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Snider</dc:creator>
  <cp:lastModifiedBy>Scott Snider</cp:lastModifiedBy>
  <dcterms:created xsi:type="dcterms:W3CDTF">2019-10-30T19:36:40Z</dcterms:created>
  <dcterms:modified xsi:type="dcterms:W3CDTF">2019-10-30T19:37:52Z</dcterms:modified>
</cp:coreProperties>
</file>